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45" activeTab="1"/>
  </bookViews>
  <sheets>
    <sheet name="2019年市本级一般公共预算调整表" sheetId="1" r:id="rId1"/>
    <sheet name="2019市本级政府性基金预算调整表 " sheetId="5" r:id="rId2"/>
    <sheet name="Sheet1" sheetId="3" r:id="rId3"/>
  </sheets>
  <definedNames>
    <definedName name="_xlnm.Print_Area" localSheetId="0">'2019年市本级一般公共预算调整表'!$A$1:Z38</definedName>
    <definedName name="_xlnm.Print_Titles" localSheetId="0">'2019年市本级一般公共预算调整表'!$5:5</definedName>
    <definedName name="_xlnm._FilterDatabase" localSheetId="0" hidden="1">'2019年市本级一般公共预算调整表'!$A$5:$AB$201</definedName>
    <definedName name="_xlnm._FilterDatabase" localSheetId="1" hidden="1">'2019市本级政府性基金预算调整表 '!$A$5:$AB$207</definedName>
    <definedName name="_xlnm.Print_Area" localSheetId="1">'2019市本级政府性基金预算调整表 '!$A$1:$Z$33</definedName>
    <definedName name="_xlnm.Print_Titles" localSheetId="1">'2019市本级政府性基金预算调整表 '!$5:$5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V17" authorId="0">
      <text>
        <r>
          <rPr>
            <sz val="9"/>
            <rFont val="宋体"/>
            <charset val="134"/>
          </rPr>
          <t>因专项转移支付收入200万元不反映，因此对应新增回200万元。</t>
        </r>
      </text>
    </comment>
  </commentList>
</comments>
</file>

<file path=xl/comments2.xml><?xml version="1.0" encoding="utf-8"?>
<comments xmlns="http://schemas.openxmlformats.org/spreadsheetml/2006/main">
  <authors>
    <author>黄志基</author>
  </authors>
  <commentList>
    <comment ref="T10" authorId="0">
      <text>
        <r>
          <rPr>
            <sz val="9"/>
            <rFont val="宋体"/>
            <charset val="134"/>
          </rPr>
          <t>黄志基:
其中：注入国有企业资本金调减27305；乡村振兴按15%比例调减28055；</t>
        </r>
      </text>
    </comment>
    <comment ref="P12" authorId="0">
      <text>
        <r>
          <rPr>
            <sz val="9"/>
            <rFont val="宋体"/>
            <charset val="134"/>
          </rPr>
          <t>黄志基:
新增债</t>
        </r>
      </text>
    </comment>
    <comment ref="P22" authorId="0">
      <text>
        <r>
          <rPr>
            <sz val="9"/>
            <rFont val="宋体"/>
            <charset val="134"/>
          </rPr>
          <t>黄志基:
新增债</t>
        </r>
      </text>
    </comment>
    <comment ref="R22" authorId="0">
      <text>
        <r>
          <rPr>
            <sz val="9"/>
            <rFont val="宋体"/>
            <charset val="134"/>
          </rPr>
          <t>黄志基:
新增债</t>
        </r>
      </text>
    </comment>
    <comment ref="T28" authorId="0">
      <text>
        <r>
          <rPr>
            <sz val="9"/>
            <rFont val="宋体"/>
            <charset val="134"/>
          </rPr>
          <t>黄志基:
调减为完成土地出让收入源城区分成18703</t>
        </r>
      </text>
    </comment>
    <comment ref="Q30" authorId="0">
      <text>
        <r>
          <rPr>
            <sz val="9"/>
            <rFont val="宋体"/>
            <charset val="134"/>
          </rPr>
          <t>黄志基:
新增债</t>
        </r>
      </text>
    </comment>
  </commentList>
</comments>
</file>

<file path=xl/sharedStrings.xml><?xml version="1.0" encoding="utf-8"?>
<sst xmlns="http://schemas.openxmlformats.org/spreadsheetml/2006/main" count="114">
  <si>
    <t>附件1</t>
  </si>
  <si>
    <t>2019年市本级一般公共预算调整表</t>
  </si>
  <si>
    <t>单位：万元</t>
  </si>
  <si>
    <t>项目</t>
  </si>
  <si>
    <t>2019年预算数</t>
  </si>
  <si>
    <t>调整（+-）金额</t>
  </si>
  <si>
    <t>2019年调整后预算数</t>
  </si>
  <si>
    <t>市本级
小计</t>
  </si>
  <si>
    <t>市直</t>
  </si>
  <si>
    <t>江东
新区</t>
  </si>
  <si>
    <t>市高
新区</t>
  </si>
  <si>
    <t>市本级小计</t>
  </si>
  <si>
    <t>一、一般公共预算收入</t>
  </si>
  <si>
    <t>一、一般公共预算支出</t>
  </si>
  <si>
    <t>（一）税收收入</t>
  </si>
  <si>
    <t>1一般公共服务支出</t>
  </si>
  <si>
    <t>（二）非税收入</t>
  </si>
  <si>
    <t>2.国防支出</t>
  </si>
  <si>
    <t>二、转移性收入</t>
  </si>
  <si>
    <t>3.公共安全支出</t>
  </si>
  <si>
    <t>（一）上级补助收入</t>
  </si>
  <si>
    <t>4.教育支出</t>
  </si>
  <si>
    <t>返还性收入</t>
  </si>
  <si>
    <t>5.科学技术支出</t>
  </si>
  <si>
    <t>一般性转移支付收入</t>
  </si>
  <si>
    <t>6.文化旅游体育与传媒支出</t>
  </si>
  <si>
    <t>专项转移支付收入</t>
  </si>
  <si>
    <t>7.社会保障和就业支出</t>
  </si>
  <si>
    <t>（二）下级上解收入</t>
  </si>
  <si>
    <t>8.卫生健康支出</t>
  </si>
  <si>
    <t>三、调入资金</t>
  </si>
  <si>
    <t>9.节能环保支出</t>
  </si>
  <si>
    <t>动用预算稳定调节基金</t>
  </si>
  <si>
    <t>10.城乡社区支出</t>
  </si>
  <si>
    <t>政府性基金预算调入资金</t>
  </si>
  <si>
    <t>11.农林水支出</t>
  </si>
  <si>
    <t>国有资本经营预算调入资金</t>
  </si>
  <si>
    <t>12.交通运输支出</t>
  </si>
  <si>
    <t>四、上年结余结转收入</t>
  </si>
  <si>
    <t>13.资源勘探信息等支出</t>
  </si>
  <si>
    <t>五、地方政府债券收入</t>
  </si>
  <si>
    <t>14.商业服务业等支出</t>
  </si>
  <si>
    <t>15.金融支出</t>
  </si>
  <si>
    <t>15.自然资源海洋气象等支出</t>
  </si>
  <si>
    <t>17.住房保障支出</t>
  </si>
  <si>
    <t>16.粮油物资储备支出</t>
  </si>
  <si>
    <t>17.灾害防治及应急管理支出</t>
  </si>
  <si>
    <t>20.预备费</t>
  </si>
  <si>
    <t>18.其他支出</t>
  </si>
  <si>
    <t>22.债务付息支出</t>
  </si>
  <si>
    <t>23.债务发行费用支出</t>
  </si>
  <si>
    <t>二、上解上级支出</t>
  </si>
  <si>
    <t>三、补助下级支出</t>
  </si>
  <si>
    <t>四、调出资金</t>
  </si>
  <si>
    <t>五、债务还本转贷支出</t>
  </si>
  <si>
    <t xml:space="preserve">    其中：债务还本支出</t>
  </si>
  <si>
    <t>四、年终结余</t>
  </si>
  <si>
    <t>五、补充预算稳定调节基金</t>
  </si>
  <si>
    <t>收入总计</t>
  </si>
  <si>
    <t>支出总计</t>
  </si>
  <si>
    <t>附件2</t>
  </si>
  <si>
    <t>2019年市本级政府性基金预算调整表</t>
  </si>
  <si>
    <t>科    目</t>
  </si>
  <si>
    <t>2019年调整预算数</t>
  </si>
  <si>
    <t>一、散装水泥专项资金收入</t>
  </si>
  <si>
    <t>一、文化旅游体育与传媒支出</t>
  </si>
  <si>
    <t>二、新型墙体材料专项基金收入</t>
  </si>
  <si>
    <t>国家电影事业发展专项资金及对应专项债务收入安排的支出</t>
  </si>
  <si>
    <t>三、城市公用事业附加收入</t>
  </si>
  <si>
    <t>二、城乡社区支出</t>
  </si>
  <si>
    <t>四、国有土地使用权出让收入</t>
  </si>
  <si>
    <t>国有土地使用权出让收入及对应专项债务收入安排的支出</t>
  </si>
  <si>
    <t>土地出让价款收入</t>
  </si>
  <si>
    <t>农业土地开发资金安排的支出</t>
  </si>
  <si>
    <t>补缴的土地价款</t>
  </si>
  <si>
    <t>土地储备专项债券收入安排的支出</t>
  </si>
  <si>
    <t>五、彩票公益金收入</t>
  </si>
  <si>
    <t>城市基础设施配套费及对应专项债务收入安排的支出</t>
  </si>
  <si>
    <t>福利彩票公益金收入</t>
  </si>
  <si>
    <t>污水处理费及对应专项债务收入安排的支出</t>
  </si>
  <si>
    <t>体育彩票公益金收入</t>
  </si>
  <si>
    <t>三、社会保障和就业支出</t>
  </si>
  <si>
    <t>六、城市基础设施配套费收入</t>
  </si>
  <si>
    <t>大中型水库移民后期扶持基金支出</t>
  </si>
  <si>
    <t>七、车辆通行费</t>
  </si>
  <si>
    <t>四、交通运输</t>
  </si>
  <si>
    <t>八、其他政府性基金收入</t>
  </si>
  <si>
    <t>港口建设费及对应专项债务收入安排的支出</t>
  </si>
  <si>
    <t>九、污水处理费</t>
  </si>
  <si>
    <t>五、商业服务业等支出</t>
  </si>
  <si>
    <t>十、彩票发行费收入</t>
  </si>
  <si>
    <t>旅游发展基金支出</t>
  </si>
  <si>
    <t xml:space="preserve">         福利彩票发行费收入</t>
  </si>
  <si>
    <t>六、其他支出</t>
  </si>
  <si>
    <t xml:space="preserve">         当年本级收入合计</t>
  </si>
  <si>
    <t>其他政府性基金及对应专项债务收入安排的支出</t>
  </si>
  <si>
    <t>转移性收入</t>
  </si>
  <si>
    <t>彩票发行销售机构业务费安排的支出</t>
  </si>
  <si>
    <t xml:space="preserve">    政府性基金转移收入</t>
  </si>
  <si>
    <t>彩票公益金及对应专项债务收入安排的支出</t>
  </si>
  <si>
    <t xml:space="preserve">    　政府性基金补助收入</t>
  </si>
  <si>
    <t>当年本级支出合计</t>
  </si>
  <si>
    <t xml:space="preserve">    　政府性基金上解收入</t>
  </si>
  <si>
    <t>转移性支出</t>
  </si>
  <si>
    <t>债券转贷收入（新增债）</t>
  </si>
  <si>
    <t xml:space="preserve">    政府性基金转移支付</t>
  </si>
  <si>
    <t>上年结余收入</t>
  </si>
  <si>
    <t xml:space="preserve">    　政府性基金补助支出</t>
  </si>
  <si>
    <t>调入资金</t>
  </si>
  <si>
    <t xml:space="preserve">    　政府性基金上解支出</t>
  </si>
  <si>
    <t>省提前告知专项收入</t>
  </si>
  <si>
    <t>债务还本付息支出</t>
  </si>
  <si>
    <t>调出资金</t>
  </si>
  <si>
    <t>年终结余</t>
  </si>
</sst>
</file>

<file path=xl/styles.xml><?xml version="1.0" encoding="utf-8"?>
<styleSheet xmlns="http://schemas.openxmlformats.org/spreadsheetml/2006/main">
  <numFmts count="7">
    <numFmt numFmtId="176" formatCode="_ * #,##0_ ;_ * \-#,##0_ ;_ * &quot;-&quot;??_ ;_ @_ "/>
    <numFmt numFmtId="177" formatCode="_-* #,##0.00_-;\-* #,##0.00_-;_-* &quot;-&quot;??_-;_-@_-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#,##0_ "/>
  </numFmts>
  <fonts count="63">
    <font>
      <sz val="11"/>
      <color indexed="8"/>
      <name val="宋体"/>
      <charset val="134"/>
    </font>
    <font>
      <sz val="10.5"/>
      <name val="宋体"/>
      <charset val="134"/>
    </font>
    <font>
      <b/>
      <sz val="12"/>
      <name val="宋体"/>
      <charset val="134"/>
    </font>
    <font>
      <sz val="12"/>
      <name val="方正黑体简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4"/>
      <name val="方正楷体简体"/>
      <charset val="134"/>
    </font>
    <font>
      <sz val="20"/>
      <name val="方正小标宋简体"/>
      <charset val="134"/>
    </font>
    <font>
      <sz val="12"/>
      <name val="黑体"/>
      <charset val="134"/>
    </font>
    <font>
      <b/>
      <sz val="12"/>
      <name val="方正黑体简体"/>
      <charset val="134"/>
    </font>
    <font>
      <sz val="12"/>
      <name val="方正书宋简体"/>
      <charset val="134"/>
    </font>
    <font>
      <b/>
      <sz val="12"/>
      <name val="方正书宋简体"/>
      <charset val="134"/>
    </font>
    <font>
      <sz val="6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2"/>
      <color indexed="10"/>
      <name val="宋体"/>
      <charset val="134"/>
    </font>
    <font>
      <sz val="9"/>
      <color indexed="8"/>
      <name val="方正书宋简体"/>
      <charset val="134"/>
    </font>
    <font>
      <b/>
      <sz val="6"/>
      <name val="宋体"/>
      <charset val="134"/>
    </font>
    <font>
      <sz val="11"/>
      <color indexed="52"/>
      <name val="宋体"/>
      <charset val="0"/>
    </font>
    <font>
      <sz val="11"/>
      <color indexed="42"/>
      <name val="宋体"/>
      <charset val="0"/>
    </font>
    <font>
      <sz val="11"/>
      <color indexed="9"/>
      <name val="宋体"/>
      <charset val="134"/>
    </font>
    <font>
      <sz val="9"/>
      <name val="Geneva"/>
      <charset val="134"/>
    </font>
    <font>
      <sz val="12"/>
      <name val="Times New Roman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sz val="11"/>
      <color indexed="8"/>
      <name val="宋体"/>
      <charset val="0"/>
    </font>
    <font>
      <b/>
      <sz val="10"/>
      <name val="Arial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0"/>
    </font>
    <font>
      <sz val="11"/>
      <color indexed="10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134"/>
    </font>
    <font>
      <b/>
      <sz val="11"/>
      <color indexed="53"/>
      <name val="宋体"/>
      <charset val="134"/>
    </font>
    <font>
      <sz val="11"/>
      <color indexed="20"/>
      <name val="宋体"/>
      <charset val="134"/>
    </font>
    <font>
      <sz val="11"/>
      <color indexed="42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0"/>
      <name val="Arial"/>
      <charset val="134"/>
    </font>
    <font>
      <b/>
      <sz val="11"/>
      <color indexed="8"/>
      <name val="宋体"/>
      <charset val="0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sz val="11"/>
      <color indexed="60"/>
      <name val="宋体"/>
      <charset val="134"/>
    </font>
    <font>
      <b/>
      <sz val="11"/>
      <color indexed="42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</borders>
  <cellStyleXfs count="5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4" borderId="0" applyProtection="0">
      <alignment vertical="center"/>
    </xf>
    <xf numFmtId="0" fontId="35" fillId="12" borderId="16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0" borderId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3" fillId="16" borderId="16" applyNumberFormat="0" applyAlignment="0" applyProtection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3" borderId="0" applyProtection="0">
      <alignment vertical="center"/>
    </xf>
    <xf numFmtId="0" fontId="1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37" fillId="0" borderId="18" applyNumberFormat="0" applyFill="0" applyAlignment="0" applyProtection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1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36" fillId="8" borderId="20" applyNumberFormat="0" applyAlignment="0" applyProtection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6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0" borderId="0" applyProtection="0">
      <alignment vertical="center"/>
    </xf>
    <xf numFmtId="0" fontId="30" fillId="11" borderId="1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8" borderId="20" applyNumberFormat="0" applyAlignment="0" applyProtection="0">
      <alignment vertical="center"/>
    </xf>
    <xf numFmtId="0" fontId="49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4" fillId="0" borderId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9" fillId="0" borderId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53" fillId="0" borderId="14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8" fillId="4" borderId="0" applyProtection="0">
      <alignment vertical="center"/>
    </xf>
    <xf numFmtId="0" fontId="2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38" fillId="4" borderId="0" applyProtection="0">
      <alignment vertical="center"/>
    </xf>
    <xf numFmtId="0" fontId="44" fillId="8" borderId="16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45" fillId="17" borderId="0" applyProtection="0">
      <alignment vertical="center"/>
    </xf>
    <xf numFmtId="41" fontId="4" fillId="0" borderId="0" applyProtection="0">
      <alignment vertical="center"/>
    </xf>
    <xf numFmtId="0" fontId="21" fillId="0" borderId="0">
      <alignment vertical="center"/>
    </xf>
    <xf numFmtId="0" fontId="43" fillId="8" borderId="16" applyNumberFormat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43" fillId="8" borderId="16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5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46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5" borderId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21" fillId="0" borderId="0">
      <alignment vertical="center"/>
    </xf>
    <xf numFmtId="0" fontId="37" fillId="0" borderId="24" applyNumberFormat="0" applyFill="0" applyAlignment="0" applyProtection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46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0" fillId="15" borderId="21" applyNumberFormat="0" applyFont="0" applyAlignment="0" applyProtection="0">
      <alignment vertical="center"/>
    </xf>
    <xf numFmtId="0" fontId="51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4" fillId="0" borderId="15" applyNumberFormat="0" applyFill="0" applyAlignment="0" applyProtection="0">
      <alignment vertical="center"/>
    </xf>
    <xf numFmtId="0" fontId="22" fillId="0" borderId="0">
      <alignment vertical="center"/>
    </xf>
    <xf numFmtId="0" fontId="46" fillId="2" borderId="0" applyNumberFormat="0" applyBorder="0" applyAlignment="0" applyProtection="0">
      <alignment vertical="center"/>
    </xf>
    <xf numFmtId="0" fontId="52" fillId="0" borderId="0" applyProtection="0">
      <alignment vertical="center"/>
    </xf>
    <xf numFmtId="0" fontId="22" fillId="0" borderId="0">
      <alignment vertical="center"/>
    </xf>
    <xf numFmtId="0" fontId="47" fillId="11" borderId="17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8" fillId="8" borderId="20" applyNumberFormat="0" applyAlignment="0" applyProtection="0">
      <alignment vertical="center"/>
    </xf>
    <xf numFmtId="0" fontId="22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48" fillId="8" borderId="20" applyNumberFormat="0" applyAlignment="0" applyProtection="0">
      <alignment vertical="center"/>
    </xf>
    <xf numFmtId="0" fontId="22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0" fillId="0" borderId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46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33" fillId="0" borderId="25" applyProtection="0">
      <alignment vertical="center"/>
    </xf>
    <xf numFmtId="0" fontId="44" fillId="8" borderId="16" applyNumberFormat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Protection="0">
      <alignment vertical="center"/>
    </xf>
    <xf numFmtId="0" fontId="47" fillId="11" borderId="17" applyNumberFormat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22" fillId="0" borderId="0" applyProtection="0">
      <alignment vertical="center"/>
    </xf>
    <xf numFmtId="0" fontId="0" fillId="6" borderId="0" applyProtection="0">
      <alignment vertical="center"/>
    </xf>
    <xf numFmtId="0" fontId="47" fillId="11" borderId="1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49" fillId="0" borderId="0">
      <alignment vertical="center"/>
    </xf>
    <xf numFmtId="0" fontId="22" fillId="0" borderId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1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43" fillId="16" borderId="16" applyNumberFormat="0" applyAlignment="0" applyProtection="0">
      <alignment vertical="center"/>
    </xf>
    <xf numFmtId="0" fontId="21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43" fillId="16" borderId="16" applyNumberFormat="0" applyAlignment="0" applyProtection="0">
      <alignment vertical="center"/>
    </xf>
    <xf numFmtId="0" fontId="21" fillId="0" borderId="0">
      <alignment vertical="center"/>
    </xf>
    <xf numFmtId="0" fontId="0" fillId="20" borderId="0" applyProtection="0">
      <alignment vertical="center"/>
    </xf>
    <xf numFmtId="0" fontId="21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43" fillId="16" borderId="16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1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1" fillId="0" borderId="0">
      <alignment vertical="center"/>
    </xf>
    <xf numFmtId="0" fontId="29" fillId="0" borderId="14" applyProtection="0">
      <alignment vertical="center"/>
    </xf>
    <xf numFmtId="0" fontId="21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43" fontId="0" fillId="0" borderId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5" fillId="17" borderId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8" fillId="8" borderId="20" applyNumberFormat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48" fillId="8" borderId="20" applyNumberFormat="0" applyAlignment="0" applyProtection="0">
      <alignment vertical="center"/>
    </xf>
    <xf numFmtId="0" fontId="4" fillId="0" borderId="0" applyProtection="0">
      <alignment vertical="center"/>
    </xf>
    <xf numFmtId="0" fontId="0" fillId="6" borderId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48" fillId="8" borderId="20" applyNumberFormat="0" applyAlignment="0" applyProtection="0">
      <alignment vertical="center"/>
    </xf>
    <xf numFmtId="0" fontId="4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3" fillId="8" borderId="16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8" fillId="4" borderId="0" applyProtection="0">
      <alignment vertical="center"/>
    </xf>
    <xf numFmtId="0" fontId="43" fillId="8" borderId="16" applyNumberFormat="0" applyAlignment="0" applyProtection="0">
      <alignment vertical="center"/>
    </xf>
    <xf numFmtId="0" fontId="0" fillId="2" borderId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3" fillId="8" borderId="16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3" fillId="8" borderId="16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Protection="0">
      <alignment vertical="center"/>
    </xf>
    <xf numFmtId="0" fontId="0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0" fillId="24" borderId="0" applyProtection="0">
      <alignment vertical="center"/>
    </xf>
    <xf numFmtId="0" fontId="45" fillId="17" borderId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23" borderId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20" fillId="20" borderId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5" fillId="17" borderId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0" fillId="13" borderId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Protection="0">
      <alignment vertical="center"/>
    </xf>
    <xf numFmtId="43" fontId="4" fillId="0" borderId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</xf>
    <xf numFmtId="9" fontId="0" fillId="0" borderId="0" applyFont="0" applyFill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Protection="0">
      <alignment vertical="center"/>
    </xf>
    <xf numFmtId="0" fontId="55" fillId="0" borderId="22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6" fillId="0" borderId="28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54" fillId="0" borderId="26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4" fillId="0" borderId="0" applyProtection="0">
      <alignment vertical="center"/>
    </xf>
    <xf numFmtId="0" fontId="57" fillId="0" borderId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45" fillId="17" borderId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Protection="0">
      <alignment vertical="center"/>
    </xf>
    <xf numFmtId="0" fontId="45" fillId="17" borderId="0" applyProtection="0">
      <alignment vertical="center"/>
    </xf>
    <xf numFmtId="0" fontId="45" fillId="17" borderId="0" applyProtection="0">
      <alignment vertical="center"/>
    </xf>
    <xf numFmtId="0" fontId="45" fillId="17" borderId="0" applyProtection="0">
      <alignment vertical="center"/>
    </xf>
    <xf numFmtId="0" fontId="4" fillId="0" borderId="0">
      <alignment vertical="center"/>
    </xf>
    <xf numFmtId="0" fontId="33" fillId="0" borderId="23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4" fillId="0" borderId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4" fillId="0" borderId="0" applyProtection="0">
      <alignment vertical="center"/>
    </xf>
    <xf numFmtId="0" fontId="22" fillId="0" borderId="0">
      <alignment vertical="center"/>
    </xf>
    <xf numFmtId="0" fontId="4" fillId="0" borderId="0" applyProtection="0">
      <alignment vertical="center"/>
    </xf>
    <xf numFmtId="0" fontId="22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Protection="0">
      <alignment vertical="center"/>
    </xf>
    <xf numFmtId="0" fontId="38" fillId="4" borderId="0" applyProtection="0">
      <alignment vertical="center"/>
    </xf>
    <xf numFmtId="0" fontId="38" fillId="4" borderId="0" applyProtection="0">
      <alignment vertical="center"/>
    </xf>
    <xf numFmtId="0" fontId="38" fillId="4" borderId="0" applyProtection="0">
      <alignment vertical="center"/>
    </xf>
    <xf numFmtId="0" fontId="38" fillId="4" borderId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43" fillId="8" borderId="16" applyNumberFormat="0" applyAlignment="0" applyProtection="0">
      <alignment vertical="center"/>
    </xf>
    <xf numFmtId="0" fontId="60" fillId="11" borderId="1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Protection="0">
      <alignment vertical="center"/>
    </xf>
    <xf numFmtId="43" fontId="4" fillId="0" borderId="0" applyProtection="0">
      <alignment vertical="center"/>
    </xf>
    <xf numFmtId="43" fontId="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4" borderId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4" borderId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8" fillId="16" borderId="20" applyNumberFormat="0" applyAlignment="0" applyProtection="0">
      <alignment vertical="center"/>
    </xf>
    <xf numFmtId="0" fontId="48" fillId="16" borderId="20" applyNumberFormat="0" applyAlignment="0" applyProtection="0">
      <alignment vertical="center"/>
    </xf>
    <xf numFmtId="0" fontId="48" fillId="16" borderId="20" applyNumberFormat="0" applyAlignment="0" applyProtection="0">
      <alignment vertical="center"/>
    </xf>
    <xf numFmtId="0" fontId="48" fillId="16" borderId="20" applyProtection="0">
      <alignment vertical="center"/>
    </xf>
    <xf numFmtId="0" fontId="48" fillId="8" borderId="20" applyNumberFormat="0" applyAlignment="0" applyProtection="0">
      <alignment vertical="center"/>
    </xf>
    <xf numFmtId="0" fontId="48" fillId="8" borderId="20" applyNumberFormat="0" applyAlignment="0" applyProtection="0">
      <alignment vertical="center"/>
    </xf>
    <xf numFmtId="0" fontId="48" fillId="8" borderId="20" applyNumberFormat="0" applyAlignment="0" applyProtection="0">
      <alignment vertical="center"/>
    </xf>
    <xf numFmtId="0" fontId="48" fillId="8" borderId="20" applyNumberFormat="0" applyAlignment="0" applyProtection="0">
      <alignment vertical="center"/>
    </xf>
    <xf numFmtId="0" fontId="62" fillId="12" borderId="16" applyNumberFormat="0" applyAlignment="0" applyProtection="0">
      <alignment vertical="center"/>
    </xf>
    <xf numFmtId="0" fontId="62" fillId="12" borderId="16" applyNumberFormat="0" applyAlignment="0" applyProtection="0">
      <alignment vertical="center"/>
    </xf>
    <xf numFmtId="0" fontId="62" fillId="12" borderId="16" applyNumberFormat="0" applyAlignment="0" applyProtection="0">
      <alignment vertical="center"/>
    </xf>
    <xf numFmtId="0" fontId="62" fillId="12" borderId="16" applyProtection="0">
      <alignment vertical="center"/>
    </xf>
    <xf numFmtId="0" fontId="62" fillId="12" borderId="16" applyNumberFormat="0" applyAlignment="0" applyProtection="0">
      <alignment vertical="center"/>
    </xf>
    <xf numFmtId="0" fontId="62" fillId="12" borderId="16" applyNumberFormat="0" applyAlignment="0" applyProtection="0">
      <alignment vertical="center"/>
    </xf>
    <xf numFmtId="0" fontId="62" fillId="12" borderId="16" applyNumberFormat="0" applyAlignment="0" applyProtection="0">
      <alignment vertical="center"/>
    </xf>
    <xf numFmtId="0" fontId="62" fillId="12" borderId="16" applyNumberFormat="0" applyAlignment="0" applyProtection="0">
      <alignment vertical="center"/>
    </xf>
    <xf numFmtId="0" fontId="62" fillId="12" borderId="16" applyNumberFormat="0" applyAlignment="0" applyProtection="0">
      <alignment vertical="center"/>
    </xf>
    <xf numFmtId="0" fontId="62" fillId="12" borderId="16" applyNumberFormat="0" applyAlignment="0" applyProtection="0">
      <alignment vertical="center"/>
    </xf>
    <xf numFmtId="0" fontId="62" fillId="12" borderId="16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15" borderId="21" applyNumberFormat="0" applyFont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4" fillId="15" borderId="21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27" applyFont="1" applyFill="1" applyAlignment="1">
      <alignment horizontal="center" vertical="center"/>
    </xf>
    <xf numFmtId="0" fontId="2" fillId="0" borderId="0" xfId="27" applyFont="1" applyFill="1" applyAlignment="1">
      <alignment vertical="center"/>
    </xf>
    <xf numFmtId="0" fontId="3" fillId="0" borderId="0" xfId="27" applyFont="1" applyFill="1" applyAlignment="1">
      <alignment vertical="center"/>
    </xf>
    <xf numFmtId="0" fontId="4" fillId="0" borderId="0" xfId="27" applyFill="1" applyAlignment="1">
      <alignment vertical="center"/>
    </xf>
    <xf numFmtId="0" fontId="5" fillId="0" borderId="0" xfId="27" applyFont="1" applyFill="1" applyAlignment="1">
      <alignment vertical="center"/>
    </xf>
    <xf numFmtId="0" fontId="6" fillId="0" borderId="0" xfId="27" applyFont="1" applyFill="1" applyAlignment="1">
      <alignment vertical="center"/>
    </xf>
    <xf numFmtId="0" fontId="7" fillId="0" borderId="0" xfId="472" applyFont="1" applyFill="1" applyBorder="1" applyAlignment="1">
      <alignment horizontal="center" vertical="center" wrapText="1"/>
    </xf>
    <xf numFmtId="0" fontId="8" fillId="0" borderId="0" xfId="27" applyFont="1" applyFill="1" applyAlignment="1">
      <alignment vertical="center"/>
    </xf>
    <xf numFmtId="0" fontId="9" fillId="0" borderId="1" xfId="27" applyFont="1" applyFill="1" applyBorder="1" applyAlignment="1">
      <alignment horizontal="center" vertical="center"/>
    </xf>
    <xf numFmtId="0" fontId="9" fillId="0" borderId="1" xfId="27" applyFont="1" applyFill="1" applyBorder="1" applyAlignment="1">
      <alignment horizontal="center" vertical="center" wrapText="1"/>
    </xf>
    <xf numFmtId="0" fontId="3" fillId="0" borderId="1" xfId="27" applyFont="1" applyFill="1" applyBorder="1" applyAlignment="1">
      <alignment horizontal="center" vertical="center" wrapText="1"/>
    </xf>
    <xf numFmtId="3" fontId="10" fillId="0" borderId="1" xfId="27" applyNumberFormat="1" applyFont="1" applyFill="1" applyBorder="1" applyAlignment="1" applyProtection="1">
      <alignment vertical="center"/>
    </xf>
    <xf numFmtId="3" fontId="10" fillId="0" borderId="1" xfId="27" applyNumberFormat="1" applyFont="1" applyFill="1" applyBorder="1" applyAlignment="1" applyProtection="1">
      <alignment horizontal="right" vertical="center"/>
    </xf>
    <xf numFmtId="3" fontId="10" fillId="0" borderId="1" xfId="27" applyNumberFormat="1" applyFont="1" applyFill="1" applyBorder="1" applyAlignment="1" applyProtection="1">
      <alignment horizontal="center" vertical="center"/>
    </xf>
    <xf numFmtId="0" fontId="10" fillId="0" borderId="1" xfId="27" applyFont="1" applyFill="1" applyBorder="1" applyAlignment="1">
      <alignment horizontal="left" vertical="center" indent="1"/>
    </xf>
    <xf numFmtId="176" fontId="10" fillId="0" borderId="1" xfId="16" applyNumberFormat="1" applyFont="1" applyFill="1" applyBorder="1" applyAlignment="1">
      <alignment vertical="center"/>
    </xf>
    <xf numFmtId="176" fontId="10" fillId="0" borderId="1" xfId="16" applyNumberFormat="1" applyFont="1" applyFill="1" applyBorder="1" applyAlignment="1">
      <alignment horizontal="right" vertical="center"/>
    </xf>
    <xf numFmtId="0" fontId="9" fillId="0" borderId="1" xfId="27" applyFont="1" applyFill="1" applyBorder="1" applyAlignment="1">
      <alignment horizontal="left" vertical="center"/>
    </xf>
    <xf numFmtId="176" fontId="9" fillId="0" borderId="1" xfId="16" applyNumberFormat="1" applyFont="1" applyFill="1" applyBorder="1" applyAlignment="1">
      <alignment horizontal="right" vertical="center"/>
    </xf>
    <xf numFmtId="3" fontId="11" fillId="0" borderId="1" xfId="27" applyNumberFormat="1" applyFont="1" applyFill="1" applyBorder="1" applyAlignment="1" applyProtection="1">
      <alignment vertical="center"/>
    </xf>
    <xf numFmtId="176" fontId="9" fillId="0" borderId="1" xfId="16" applyNumberFormat="1" applyFont="1" applyFill="1" applyBorder="1" applyAlignment="1">
      <alignment vertical="center"/>
    </xf>
    <xf numFmtId="0" fontId="3" fillId="0" borderId="1" xfId="27" applyFont="1" applyFill="1" applyBorder="1" applyAlignment="1">
      <alignment vertical="center"/>
    </xf>
    <xf numFmtId="178" fontId="3" fillId="0" borderId="1" xfId="27" applyNumberFormat="1" applyFont="1" applyFill="1" applyBorder="1" applyAlignment="1">
      <alignment vertical="center"/>
    </xf>
    <xf numFmtId="0" fontId="10" fillId="0" borderId="1" xfId="27" applyFont="1" applyFill="1" applyBorder="1" applyAlignment="1">
      <alignment vertical="center"/>
    </xf>
    <xf numFmtId="178" fontId="10" fillId="0" borderId="1" xfId="27" applyNumberFormat="1" applyFont="1" applyFill="1" applyBorder="1" applyAlignment="1">
      <alignment vertical="center"/>
    </xf>
    <xf numFmtId="3" fontId="11" fillId="0" borderId="1" xfId="27" applyNumberFormat="1" applyFont="1" applyFill="1" applyBorder="1" applyAlignment="1" applyProtection="1">
      <alignment horizontal="right" vertical="center"/>
    </xf>
    <xf numFmtId="0" fontId="11" fillId="0" borderId="1" xfId="27" applyFont="1" applyFill="1" applyBorder="1" applyAlignment="1">
      <alignment vertical="center"/>
    </xf>
    <xf numFmtId="178" fontId="11" fillId="0" borderId="1" xfId="27" applyNumberFormat="1" applyFont="1" applyFill="1" applyBorder="1" applyAlignment="1">
      <alignment vertical="center"/>
    </xf>
    <xf numFmtId="41" fontId="9" fillId="0" borderId="1" xfId="27" applyNumberFormat="1" applyFont="1" applyFill="1" applyBorder="1" applyAlignment="1">
      <alignment horizontal="center" vertical="center"/>
    </xf>
    <xf numFmtId="0" fontId="12" fillId="0" borderId="0" xfId="27" applyFont="1" applyFill="1" applyAlignment="1">
      <alignment vertical="center"/>
    </xf>
    <xf numFmtId="0" fontId="3" fillId="0" borderId="0" xfId="27" applyFont="1" applyFill="1" applyBorder="1" applyAlignment="1">
      <alignment vertical="center"/>
    </xf>
    <xf numFmtId="41" fontId="12" fillId="0" borderId="0" xfId="27" applyNumberFormat="1" applyFont="1" applyFill="1" applyAlignment="1">
      <alignment vertical="center"/>
    </xf>
    <xf numFmtId="0" fontId="13" fillId="0" borderId="0" xfId="27" applyFont="1" applyFill="1" applyAlignment="1">
      <alignment vertical="center"/>
    </xf>
    <xf numFmtId="0" fontId="9" fillId="0" borderId="2" xfId="27" applyFont="1" applyFill="1" applyBorder="1" applyAlignment="1">
      <alignment horizontal="center" vertical="center" wrapText="1"/>
    </xf>
    <xf numFmtId="0" fontId="2" fillId="0" borderId="3" xfId="27" applyNumberFormat="1" applyFont="1" applyFill="1" applyBorder="1" applyAlignment="1">
      <alignment horizontal="center" vertical="center"/>
    </xf>
    <xf numFmtId="0" fontId="3" fillId="0" borderId="2" xfId="27" applyFont="1" applyFill="1" applyBorder="1" applyAlignment="1">
      <alignment horizontal="center" vertical="center" wrapText="1"/>
    </xf>
    <xf numFmtId="0" fontId="4" fillId="0" borderId="4" xfId="27" applyNumberFormat="1" applyFont="1" applyFill="1" applyBorder="1" applyAlignment="1">
      <alignment horizontal="center" vertical="center"/>
    </xf>
    <xf numFmtId="178" fontId="10" fillId="0" borderId="1" xfId="27" applyNumberFormat="1" applyFont="1" applyFill="1" applyBorder="1" applyAlignment="1" applyProtection="1">
      <alignment vertical="center"/>
    </xf>
    <xf numFmtId="178" fontId="10" fillId="0" borderId="2" xfId="27" applyNumberFormat="1" applyFont="1" applyFill="1" applyBorder="1" applyAlignment="1" applyProtection="1">
      <alignment vertical="center"/>
    </xf>
    <xf numFmtId="0" fontId="3" fillId="0" borderId="5" xfId="27" applyNumberFormat="1" applyFont="1" applyFill="1" applyBorder="1" applyAlignment="1">
      <alignment vertical="center"/>
    </xf>
    <xf numFmtId="176" fontId="3" fillId="0" borderId="1" xfId="27" applyNumberFormat="1" applyFont="1" applyFill="1" applyBorder="1" applyAlignment="1">
      <alignment vertical="center"/>
    </xf>
    <xf numFmtId="0" fontId="10" fillId="0" borderId="3" xfId="27" applyNumberFormat="1" applyFont="1" applyFill="1" applyBorder="1" applyAlignment="1">
      <alignment horizontal="left" vertical="center" wrapText="1" indent="1"/>
    </xf>
    <xf numFmtId="176" fontId="10" fillId="0" borderId="6" xfId="27" applyNumberFormat="1" applyFont="1" applyFill="1" applyBorder="1" applyAlignment="1">
      <alignment vertical="center"/>
    </xf>
    <xf numFmtId="0" fontId="3" fillId="0" borderId="3" xfId="27" applyNumberFormat="1" applyFont="1" applyFill="1" applyBorder="1" applyAlignment="1">
      <alignment vertical="center" wrapText="1"/>
    </xf>
    <xf numFmtId="176" fontId="3" fillId="0" borderId="6" xfId="16" applyNumberFormat="1" applyFont="1" applyFill="1" applyBorder="1" applyAlignment="1" applyProtection="1">
      <alignment vertical="center"/>
    </xf>
    <xf numFmtId="176" fontId="3" fillId="0" borderId="6" xfId="27" applyNumberFormat="1" applyFont="1" applyFill="1" applyBorder="1" applyAlignment="1">
      <alignment vertical="center"/>
    </xf>
    <xf numFmtId="0" fontId="10" fillId="0" borderId="5" xfId="27" applyNumberFormat="1" applyFont="1" applyFill="1" applyBorder="1" applyAlignment="1">
      <alignment horizontal="left" vertical="center" wrapText="1" indent="1"/>
    </xf>
    <xf numFmtId="176" fontId="10" fillId="0" borderId="1" xfId="27" applyNumberFormat="1" applyFont="1" applyFill="1" applyBorder="1" applyAlignment="1">
      <alignment vertical="center"/>
    </xf>
    <xf numFmtId="176" fontId="11" fillId="0" borderId="1" xfId="16" applyNumberFormat="1" applyFont="1" applyFill="1" applyBorder="1" applyAlignment="1" applyProtection="1">
      <alignment vertical="center"/>
    </xf>
    <xf numFmtId="176" fontId="9" fillId="0" borderId="2" xfId="16" applyNumberFormat="1" applyFont="1" applyFill="1" applyBorder="1" applyAlignment="1">
      <alignment horizontal="right" vertical="center"/>
    </xf>
    <xf numFmtId="0" fontId="9" fillId="0" borderId="5" xfId="27" applyNumberFormat="1" applyFont="1" applyFill="1" applyBorder="1" applyAlignment="1">
      <alignment horizontal="center" vertical="center"/>
    </xf>
    <xf numFmtId="176" fontId="9" fillId="0" borderId="1" xfId="27" applyNumberFormat="1" applyFont="1" applyFill="1" applyBorder="1" applyAlignment="1">
      <alignment vertical="center"/>
    </xf>
    <xf numFmtId="176" fontId="9" fillId="0" borderId="1" xfId="16" applyNumberFormat="1" applyFont="1" applyFill="1" applyBorder="1" applyAlignment="1" applyProtection="1">
      <alignment vertical="center"/>
    </xf>
    <xf numFmtId="0" fontId="10" fillId="0" borderId="5" xfId="27" applyNumberFormat="1" applyFont="1" applyFill="1" applyBorder="1" applyAlignment="1">
      <alignment vertical="center"/>
    </xf>
    <xf numFmtId="178" fontId="11" fillId="0" borderId="1" xfId="27" applyNumberFormat="1" applyFont="1" applyFill="1" applyBorder="1" applyAlignment="1" applyProtection="1">
      <alignment vertical="center"/>
    </xf>
    <xf numFmtId="178" fontId="11" fillId="0" borderId="2" xfId="27" applyNumberFormat="1" applyFont="1" applyFill="1" applyBorder="1" applyAlignment="1" applyProtection="1">
      <alignment vertical="center"/>
    </xf>
    <xf numFmtId="41" fontId="9" fillId="0" borderId="2" xfId="27" applyNumberFormat="1" applyFont="1" applyFill="1" applyBorder="1" applyAlignment="1">
      <alignment horizontal="center" vertical="center"/>
    </xf>
    <xf numFmtId="0" fontId="11" fillId="0" borderId="5" xfId="27" applyNumberFormat="1" applyFont="1" applyFill="1" applyBorder="1" applyAlignment="1">
      <alignment horizontal="center" vertical="center"/>
    </xf>
    <xf numFmtId="176" fontId="11" fillId="0" borderId="1" xfId="16" applyNumberFormat="1" applyFont="1" applyFill="1" applyBorder="1" applyAlignment="1">
      <alignment vertical="center"/>
    </xf>
    <xf numFmtId="176" fontId="12" fillId="0" borderId="0" xfId="27" applyNumberFormat="1" applyFont="1" applyFill="1" applyAlignment="1">
      <alignment vertical="center"/>
    </xf>
    <xf numFmtId="176" fontId="3" fillId="0" borderId="1" xfId="16" applyNumberFormat="1" applyFont="1" applyFill="1" applyBorder="1" applyAlignment="1" applyProtection="1">
      <alignment vertical="center"/>
    </xf>
    <xf numFmtId="176" fontId="10" fillId="0" borderId="6" xfId="16" applyNumberFormat="1" applyFont="1" applyFill="1" applyBorder="1" applyAlignment="1" applyProtection="1">
      <alignment vertical="center"/>
    </xf>
    <xf numFmtId="176" fontId="10" fillId="0" borderId="1" xfId="16" applyNumberFormat="1" applyFont="1" applyFill="1" applyBorder="1" applyAlignment="1" applyProtection="1">
      <alignment vertical="center"/>
    </xf>
    <xf numFmtId="0" fontId="14" fillId="0" borderId="0" xfId="472" applyFont="1" applyFill="1" applyBorder="1" applyAlignment="1">
      <alignment vertical="center" wrapText="1"/>
    </xf>
    <xf numFmtId="0" fontId="4" fillId="0" borderId="0" xfId="27" applyFont="1" applyFill="1" applyAlignment="1">
      <alignment horizontal="right" vertical="center"/>
    </xf>
    <xf numFmtId="0" fontId="13" fillId="0" borderId="0" xfId="27" applyFont="1" applyFill="1" applyAlignment="1">
      <alignment horizontal="center" vertical="center"/>
    </xf>
    <xf numFmtId="3" fontId="4" fillId="0" borderId="0" xfId="27" applyNumberFormat="1" applyFill="1" applyAlignment="1">
      <alignment vertical="center"/>
    </xf>
    <xf numFmtId="3" fontId="13" fillId="0" borderId="0" xfId="27" applyNumberFormat="1" applyFont="1" applyFill="1" applyAlignment="1">
      <alignment vertical="center"/>
    </xf>
    <xf numFmtId="0" fontId="15" fillId="0" borderId="0" xfId="27" applyFont="1" applyFill="1" applyAlignment="1">
      <alignment vertical="center"/>
    </xf>
    <xf numFmtId="41" fontId="13" fillId="0" borderId="0" xfId="27" applyNumberFormat="1" applyFont="1" applyFill="1" applyAlignment="1">
      <alignment vertical="center"/>
    </xf>
    <xf numFmtId="41" fontId="4" fillId="0" borderId="0" xfId="27" applyNumberFormat="1" applyFill="1" applyAlignment="1">
      <alignment vertical="center"/>
    </xf>
    <xf numFmtId="176" fontId="4" fillId="0" borderId="0" xfId="27" applyNumberFormat="1" applyFill="1" applyAlignment="1">
      <alignment vertical="center"/>
    </xf>
    <xf numFmtId="176" fontId="13" fillId="0" borderId="0" xfId="27" applyNumberFormat="1" applyFont="1" applyFill="1" applyAlignment="1">
      <alignment vertical="center"/>
    </xf>
    <xf numFmtId="0" fontId="4" fillId="0" borderId="0" xfId="27" applyFill="1" applyAlignment="1">
      <alignment vertical="center" wrapText="1"/>
    </xf>
    <xf numFmtId="0" fontId="4" fillId="0" borderId="0" xfId="27" applyFont="1" applyFill="1" applyAlignment="1">
      <alignment vertical="center"/>
    </xf>
    <xf numFmtId="0" fontId="3" fillId="0" borderId="1" xfId="27" applyNumberFormat="1" applyFont="1" applyFill="1" applyBorder="1" applyAlignment="1">
      <alignment horizontal="center" vertical="center"/>
    </xf>
    <xf numFmtId="0" fontId="3" fillId="0" borderId="2" xfId="27" applyFont="1" applyFill="1" applyBorder="1" applyAlignment="1">
      <alignment horizontal="center" vertical="center"/>
    </xf>
    <xf numFmtId="0" fontId="3" fillId="0" borderId="7" xfId="27" applyFont="1" applyFill="1" applyBorder="1" applyAlignment="1">
      <alignment horizontal="center" vertical="center"/>
    </xf>
    <xf numFmtId="0" fontId="3" fillId="0" borderId="8" xfId="27" applyFont="1" applyFill="1" applyBorder="1" applyAlignment="1">
      <alignment horizontal="center" vertical="center"/>
    </xf>
    <xf numFmtId="0" fontId="3" fillId="0" borderId="9" xfId="27" applyFont="1" applyFill="1" applyBorder="1" applyAlignment="1">
      <alignment horizontal="center" vertical="center" wrapText="1"/>
    </xf>
    <xf numFmtId="0" fontId="3" fillId="0" borderId="10" xfId="27" applyFont="1" applyFill="1" applyBorder="1" applyAlignment="1">
      <alignment horizontal="center" vertical="center" wrapText="1"/>
    </xf>
    <xf numFmtId="0" fontId="3" fillId="0" borderId="1" xfId="27" applyNumberFormat="1" applyFont="1" applyFill="1" applyBorder="1" applyAlignment="1">
      <alignment vertical="center"/>
    </xf>
    <xf numFmtId="0" fontId="3" fillId="0" borderId="1" xfId="27" applyFont="1" applyFill="1" applyBorder="1" applyAlignment="1">
      <alignment horizontal="center" vertical="center"/>
    </xf>
    <xf numFmtId="0" fontId="9" fillId="0" borderId="1" xfId="27" applyNumberFormat="1" applyFont="1" applyFill="1" applyBorder="1" applyAlignment="1">
      <alignment vertical="center"/>
    </xf>
    <xf numFmtId="0" fontId="2" fillId="0" borderId="1" xfId="27" applyFont="1" applyFill="1" applyBorder="1" applyAlignment="1">
      <alignment vertical="center"/>
    </xf>
    <xf numFmtId="0" fontId="10" fillId="0" borderId="9" xfId="27" applyNumberFormat="1" applyFont="1" applyFill="1" applyBorder="1" applyAlignment="1">
      <alignment horizontal="left" vertical="center" wrapText="1" indent="1"/>
    </xf>
    <xf numFmtId="0" fontId="3" fillId="0" borderId="2" xfId="27" applyNumberFormat="1" applyFont="1" applyFill="1" applyBorder="1" applyAlignment="1">
      <alignment vertical="center"/>
    </xf>
    <xf numFmtId="176" fontId="16" fillId="0" borderId="1" xfId="16" applyNumberFormat="1" applyFont="1" applyFill="1" applyBorder="1">
      <alignment vertical="center"/>
    </xf>
    <xf numFmtId="0" fontId="12" fillId="0" borderId="1" xfId="27" applyFont="1" applyFill="1" applyBorder="1" applyAlignment="1">
      <alignment vertical="center"/>
    </xf>
    <xf numFmtId="0" fontId="9" fillId="0" borderId="2" xfId="27" applyNumberFormat="1" applyFont="1" applyFill="1" applyBorder="1" applyAlignment="1">
      <alignment vertical="center"/>
    </xf>
    <xf numFmtId="0" fontId="4" fillId="0" borderId="1" xfId="27" applyFill="1" applyBorder="1" applyAlignment="1">
      <alignment vertical="center"/>
    </xf>
    <xf numFmtId="176" fontId="4" fillId="0" borderId="1" xfId="16" applyNumberFormat="1" applyFont="1" applyFill="1" applyBorder="1" applyAlignment="1" applyProtection="1">
      <alignment vertical="center"/>
    </xf>
    <xf numFmtId="0" fontId="9" fillId="0" borderId="2" xfId="27" applyNumberFormat="1" applyFont="1" applyFill="1" applyBorder="1" applyAlignment="1">
      <alignment vertical="center" wrapText="1"/>
    </xf>
    <xf numFmtId="0" fontId="9" fillId="0" borderId="2" xfId="27" applyNumberFormat="1" applyFont="1" applyFill="1" applyBorder="1" applyAlignment="1">
      <alignment horizontal="center" vertical="center"/>
    </xf>
    <xf numFmtId="176" fontId="2" fillId="0" borderId="1" xfId="16" applyNumberFormat="1" applyFont="1" applyFill="1" applyBorder="1" applyAlignment="1" applyProtection="1">
      <alignment vertical="center"/>
    </xf>
    <xf numFmtId="0" fontId="10" fillId="0" borderId="6" xfId="27" applyNumberFormat="1" applyFont="1" applyFill="1" applyBorder="1" applyAlignment="1">
      <alignment horizontal="left" vertical="center" wrapText="1" indent="1"/>
    </xf>
    <xf numFmtId="0" fontId="3" fillId="0" borderId="11" xfId="27" applyFont="1" applyFill="1" applyBorder="1" applyAlignment="1">
      <alignment horizontal="center" vertical="center" wrapText="1"/>
    </xf>
    <xf numFmtId="0" fontId="3" fillId="0" borderId="12" xfId="27" applyFont="1" applyFill="1" applyBorder="1" applyAlignment="1">
      <alignment horizontal="center" vertical="center" wrapText="1"/>
    </xf>
    <xf numFmtId="0" fontId="4" fillId="0" borderId="8" xfId="27" applyNumberFormat="1" applyFont="1" applyFill="1" applyBorder="1" applyAlignment="1">
      <alignment horizontal="center" vertical="center" wrapText="1"/>
    </xf>
    <xf numFmtId="0" fontId="3" fillId="0" borderId="13" xfId="27" applyFont="1" applyFill="1" applyBorder="1" applyAlignment="1">
      <alignment horizontal="center" vertical="center" wrapText="1"/>
    </xf>
    <xf numFmtId="178" fontId="11" fillId="0" borderId="13" xfId="27" applyNumberFormat="1" applyFont="1" applyFill="1" applyBorder="1" applyAlignment="1" applyProtection="1">
      <alignment vertical="center"/>
    </xf>
    <xf numFmtId="0" fontId="9" fillId="0" borderId="8" xfId="27" applyNumberFormat="1" applyFont="1" applyFill="1" applyBorder="1" applyAlignment="1">
      <alignment vertical="center" wrapText="1"/>
    </xf>
    <xf numFmtId="176" fontId="11" fillId="0" borderId="6" xfId="16" applyNumberFormat="1" applyFont="1" applyFill="1" applyBorder="1" applyAlignment="1" applyProtection="1">
      <alignment vertical="center"/>
    </xf>
    <xf numFmtId="178" fontId="10" fillId="0" borderId="13" xfId="27" applyNumberFormat="1" applyFont="1" applyFill="1" applyBorder="1" applyAlignment="1" applyProtection="1">
      <alignment vertical="center"/>
    </xf>
    <xf numFmtId="0" fontId="3" fillId="0" borderId="8" xfId="27" applyNumberFormat="1" applyFont="1" applyFill="1" applyBorder="1" applyAlignment="1">
      <alignment vertical="center" wrapText="1"/>
    </xf>
    <xf numFmtId="3" fontId="10" fillId="0" borderId="13" xfId="27" applyNumberFormat="1" applyFont="1" applyFill="1" applyBorder="1" applyAlignment="1" applyProtection="1">
      <alignment horizontal="right" vertical="center"/>
    </xf>
    <xf numFmtId="178" fontId="10" fillId="0" borderId="6" xfId="27" applyNumberFormat="1" applyFont="1" applyFill="1" applyBorder="1" applyAlignment="1">
      <alignment vertical="center"/>
    </xf>
    <xf numFmtId="176" fontId="11" fillId="0" borderId="1" xfId="27" applyNumberFormat="1" applyFont="1" applyFill="1" applyBorder="1" applyAlignment="1">
      <alignment vertical="center"/>
    </xf>
    <xf numFmtId="176" fontId="9" fillId="0" borderId="8" xfId="16" applyNumberFormat="1" applyFont="1" applyFill="1" applyBorder="1" applyAlignment="1" applyProtection="1">
      <alignment vertical="center" wrapText="1"/>
    </xf>
    <xf numFmtId="0" fontId="3" fillId="0" borderId="0" xfId="27" applyFont="1" applyFill="1" applyAlignment="1">
      <alignment vertical="center" wrapText="1"/>
    </xf>
    <xf numFmtId="176" fontId="9" fillId="0" borderId="6" xfId="16" applyNumberFormat="1" applyFont="1" applyFill="1" applyBorder="1" applyAlignment="1" applyProtection="1">
      <alignment vertical="center"/>
    </xf>
    <xf numFmtId="176" fontId="11" fillId="0" borderId="6" xfId="16" applyNumberFormat="1" applyFont="1" applyFill="1" applyBorder="1" applyAlignment="1">
      <alignment vertical="center"/>
    </xf>
    <xf numFmtId="0" fontId="17" fillId="0" borderId="1" xfId="27" applyFont="1" applyFill="1" applyBorder="1" applyAlignment="1">
      <alignment vertical="center"/>
    </xf>
  </cellXfs>
  <cellStyles count="594">
    <cellStyle name="常规" xfId="0" builtinId="0"/>
    <cellStyle name="货币[0]" xfId="1" builtinId="7"/>
    <cellStyle name="好_财预(2014)394 2015年预算表格--11项基金调入公共预算_源城区" xfId="2"/>
    <cellStyle name="输入" xfId="3" builtinId="20"/>
    <cellStyle name="汇总 6" xfId="4"/>
    <cellStyle name="20% - 强调文字颜色 3" xfId="5" builtinId="38"/>
    <cellStyle name="链接单元格 5" xfId="6"/>
    <cellStyle name="货币" xfId="7" builtinId="4"/>
    <cellStyle name="_ET_STYLE_NoName_00_ 9" xfId="8"/>
    <cellStyle name="千位分隔[0]" xfId="9" builtinId="6"/>
    <cellStyle name="常规 3_连平县" xfId="10"/>
    <cellStyle name="差" xfId="11" builtinId="27"/>
    <cellStyle name="40% - 强调文字颜色 3" xfId="12" builtinId="39"/>
    <cellStyle name="计算 2" xfId="13"/>
    <cellStyle name="_市委、市政府决定事项及上级要求市配套项目（汇总1203） 2" xfId="14"/>
    <cellStyle name="_1-11月收支分析附表（向市委汇报定稿）1222" xfId="15"/>
    <cellStyle name="千位分隔" xfId="16" builtinId="3"/>
    <cellStyle name="60% - 强调文字颜色 3" xfId="17" builtinId="40"/>
    <cellStyle name="超链接" xfId="18" builtinId="8"/>
    <cellStyle name="百分比" xfId="19" builtinId="5"/>
    <cellStyle name="已访问的超链接" xfId="20" builtinId="9"/>
    <cellStyle name="千位分隔[0] 2 2 3 2" xfId="21"/>
    <cellStyle name="RowLevel_0" xfId="22"/>
    <cellStyle name="_1-11月收支分析附表（向市委汇报定稿）1222_连平县 2" xfId="23"/>
    <cellStyle name="60% - 强调文字颜色 2 3" xfId="24"/>
    <cellStyle name="注释" xfId="25" builtinId="10"/>
    <cellStyle name="20% - 强调文字颜色 4 5" xfId="26"/>
    <cellStyle name="常规 6" xfId="27"/>
    <cellStyle name="警告文本" xfId="28" builtinId="11"/>
    <cellStyle name="_ET_STYLE_NoName_00_ 4" xfId="29"/>
    <cellStyle name="_ET_STYLE_NoName_00__2014年基金预算预测完成数(表2）_连平县 3" xfId="30"/>
    <cellStyle name="60% - 强调文字颜色 2" xfId="31" builtinId="36"/>
    <cellStyle name="解释性文本 2 2" xfId="32"/>
    <cellStyle name="标题 4" xfId="33" builtinId="19"/>
    <cellStyle name="60% - 强调文字颜色 2 2 2" xfId="34"/>
    <cellStyle name="常规 5 2" xfId="35"/>
    <cellStyle name="标题" xfId="36" builtinId="15"/>
    <cellStyle name="解释性文本" xfId="37" builtinId="53"/>
    <cellStyle name="百分比 4" xfId="38"/>
    <cellStyle name="_ET_STYLE_NoName_00__2012年全市分级收入 2_连平县 2" xfId="39"/>
    <cellStyle name="_ET_STYLE_NoName_00_ 2_连平县" xfId="40"/>
    <cellStyle name="标题 1" xfId="41" builtinId="16"/>
    <cellStyle name="常规 5 2 2" xfId="42"/>
    <cellStyle name="百分比 5" xfId="43"/>
    <cellStyle name="标题 2" xfId="44" builtinId="17"/>
    <cellStyle name="60% - 强调文字颜色 1" xfId="45" builtinId="32"/>
    <cellStyle name="_ET_STYLE_NoName_00__FX2014011 2_源城区" xfId="46"/>
    <cellStyle name="标题 3" xfId="47" builtinId="18"/>
    <cellStyle name="_ET_STYLE_NoName_00_ 2 2 2" xfId="48"/>
    <cellStyle name="60% - 强调文字颜色 4" xfId="49" builtinId="44"/>
    <cellStyle name="输出" xfId="50" builtinId="21"/>
    <cellStyle name="_市委、市政府决定事项及上级要求市配套项目（汇总1203）" xfId="51"/>
    <cellStyle name="_ET_STYLE_NoName_00__2014年预算执行20141214(表一）_源城区 2" xfId="52"/>
    <cellStyle name="计算" xfId="53" builtinId="22"/>
    <cellStyle name="计算 3 2" xfId="54"/>
    <cellStyle name="40% - 强调文字颜色 4 2" xfId="55"/>
    <cellStyle name="_市委、市政府决定事项及上级要求市配套项目（汇总1203） 3 2" xfId="56"/>
    <cellStyle name="_ET_STYLE_NoName_00__FX2014011" xfId="57"/>
    <cellStyle name="检查单元格" xfId="58" builtinId="23"/>
    <cellStyle name="千位分隔 3 4 2" xfId="59"/>
    <cellStyle name="输出 6" xfId="60"/>
    <cellStyle name="常规 8 3" xfId="61"/>
    <cellStyle name="20% - 强调文字颜色 6" xfId="62" builtinId="50"/>
    <cellStyle name="强调文字颜色 2" xfId="63" builtinId="33"/>
    <cellStyle name="链接单元格" xfId="64" builtinId="24"/>
    <cellStyle name="汇总" xfId="65" builtinId="25"/>
    <cellStyle name="常规 2_连平县" xfId="66"/>
    <cellStyle name="好" xfId="67" builtinId="26"/>
    <cellStyle name="20% - 强调文字颜色 3 3" xfId="68"/>
    <cellStyle name="适中" xfId="69" builtinId="28"/>
    <cellStyle name="常规 8 2" xfId="70"/>
    <cellStyle name="20% - 强调文字颜色 5" xfId="71" builtinId="46"/>
    <cellStyle name="千位分隔 6 2" xfId="72"/>
    <cellStyle name="强调文字颜色 1" xfId="73" builtinId="29"/>
    <cellStyle name="_ET_STYLE_NoName_00__2014年基金预算预测完成数(表2） 3 2" xfId="74"/>
    <cellStyle name="链接单元格 3" xfId="75"/>
    <cellStyle name="20% - 强调文字颜色 1" xfId="76" builtinId="30"/>
    <cellStyle name="_ET_STYLE_NoName_00__2012年全市分级收入_源城区" xfId="77"/>
    <cellStyle name="强调文字颜色 1 6" xfId="78"/>
    <cellStyle name="40% - 强调文字颜色 1" xfId="79" builtinId="31"/>
    <cellStyle name="_ET_STYLE_NoName_00__2014年基金预算预测完成数(表2） 3 3" xfId="80"/>
    <cellStyle name="链接单元格 4" xfId="81"/>
    <cellStyle name="20% - 强调文字颜色 2" xfId="82" builtinId="34"/>
    <cellStyle name="40% - 强调文字颜色 2" xfId="83" builtinId="35"/>
    <cellStyle name="好_财预(2014)394 2015年预算表格--11项基金调入公共预算_1_源城区" xfId="84"/>
    <cellStyle name="样式 1 2 3" xfId="85"/>
    <cellStyle name="千位分隔[0] 2" xfId="86"/>
    <cellStyle name="强调文字颜色 3" xfId="87" builtinId="37"/>
    <cellStyle name="千位分隔[0] 3" xfId="88"/>
    <cellStyle name="强调文字颜色 4" xfId="89" builtinId="41"/>
    <cellStyle name="汇总 3 2 2" xfId="90"/>
    <cellStyle name="20% - 强调文字颜色 4" xfId="91" builtinId="42"/>
    <cellStyle name="_市委、市政府决定事项及上级要求市配套项目（汇总1203） 3" xfId="92"/>
    <cellStyle name="好_财预(2014)394 2015年预算表格--11项基金调入公共预算_1 2" xfId="93"/>
    <cellStyle name="计算 3" xfId="94"/>
    <cellStyle name="40% - 强调文字颜色 4" xfId="95" builtinId="43"/>
    <cellStyle name="强调文字颜色 5" xfId="96" builtinId="45"/>
    <cellStyle name="_ET_STYLE_NoName_00_ 2_源城区 2" xfId="97"/>
    <cellStyle name="差_财预(2014)394 2015年预算表格--11项基金调入公共预算_1" xfId="98"/>
    <cellStyle name="千位分隔[0] 4" xfId="99"/>
    <cellStyle name="_市委、市政府决定事项及上级要求市配套项目（汇总1203） 4" xfId="100"/>
    <cellStyle name="计算 4" xfId="101"/>
    <cellStyle name="40% - 强调文字颜色 5" xfId="102" builtinId="47"/>
    <cellStyle name="_ET_STYLE_NoName_00_ 2 2 3" xfId="103"/>
    <cellStyle name="_ET_STYLE_NoName_00__连平县" xfId="104"/>
    <cellStyle name="60% - 强调文字颜色 5" xfId="105" builtinId="48"/>
    <cellStyle name="强调文字颜色 6" xfId="106" builtinId="49"/>
    <cellStyle name="_ET_STYLE_NoName_00_ 2_源城区 3" xfId="107"/>
    <cellStyle name="计算 5" xfId="108"/>
    <cellStyle name="40% - 强调文字颜色 6" xfId="109" builtinId="51"/>
    <cellStyle name="60% - 强调文字颜色 6" xfId="110" builtinId="52"/>
    <cellStyle name="_ET_STYLE_NoName_00__2012年全市分级收入" xfId="111"/>
    <cellStyle name="解释性文本 2" xfId="112"/>
    <cellStyle name="标题 3 3" xfId="113"/>
    <cellStyle name="常规 11" xfId="114"/>
    <cellStyle name="常规 7_连平县" xfId="115"/>
    <cellStyle name="_ET_STYLE_NoName_00_" xfId="116"/>
    <cellStyle name="千位分隔 10" xfId="117"/>
    <cellStyle name="标题 4 2 2" xfId="118"/>
    <cellStyle name="千位分隔 3 2" xfId="119"/>
    <cellStyle name="_ET_STYLE_NoName_00_ 10" xfId="120"/>
    <cellStyle name="60% - 强调文字颜色 2 5" xfId="121"/>
    <cellStyle name="常规 8" xfId="122"/>
    <cellStyle name="_ET_STYLE_NoName_00_ 2" xfId="123"/>
    <cellStyle name="千位分隔 3 2 2" xfId="124"/>
    <cellStyle name="_1-11月收支分析附表（向市委汇报定稿）1222 2_连平县 2" xfId="125"/>
    <cellStyle name="_1-11月收支分析附表（向市委汇报定稿）1222 2_源城区" xfId="126"/>
    <cellStyle name="强调文字颜色 2 4" xfId="127"/>
    <cellStyle name="_1-11月收支分析附表（向市委汇报定稿）1222 2" xfId="128"/>
    <cellStyle name="_1-11月收支分析附表（向市委汇报定稿）1222 2 2" xfId="129"/>
    <cellStyle name="_ET_STYLE_NoName_00_ 2 2" xfId="130"/>
    <cellStyle name="_1-11月收支分析附表（向市委汇报定稿）1222 2_连平县" xfId="131"/>
    <cellStyle name="60% - 强调文字颜色 5 5" xfId="132"/>
    <cellStyle name="_1-11月收支分析附表（向市委汇报定稿）1222_连平县" xfId="133"/>
    <cellStyle name="_ET_STYLE_NoName_00__连平县 3" xfId="134"/>
    <cellStyle name="60% - 强调文字颜色 5 3" xfId="135"/>
    <cellStyle name="_1-11月收支分析附表（向市委汇报定稿）1222 2_源城区 2" xfId="136"/>
    <cellStyle name="_市委、市政府决定事项及上级要求市配套项目（汇总1203） 2_连平县" xfId="137"/>
    <cellStyle name="_1-11月收支分析附表（向市委汇报定稿）1222 3" xfId="138"/>
    <cellStyle name="_1-11月收支分析附表（向市委汇报定稿）1222_源城区" xfId="139"/>
    <cellStyle name="强调文字颜色 2 2" xfId="140"/>
    <cellStyle name="_1-11月收支分析附表（向市委汇报定稿）1222_源城区 2" xfId="141"/>
    <cellStyle name="强调文字颜色 2 2 2" xfId="142"/>
    <cellStyle name="_ET_STYLE_NoName_00_ 2 3" xfId="143"/>
    <cellStyle name="_ET_STYLE_NoName_00__源城区 2" xfId="144"/>
    <cellStyle name="_ET_STYLE_NoName_00_ 2_连平县 2" xfId="145"/>
    <cellStyle name="标题 1 2" xfId="146"/>
    <cellStyle name="_ET_STYLE_NoName_00_ 2_连平县 3" xfId="147"/>
    <cellStyle name="标题 1 3" xfId="148"/>
    <cellStyle name="_ET_STYLE_NoName_00__2014年预算执行20141214(表一）_连平县 2" xfId="149"/>
    <cellStyle name="_ET_STYLE_NoName_00_ 2_源城区" xfId="150"/>
    <cellStyle name="60% - 强调文字颜色 6 5" xfId="151"/>
    <cellStyle name="_ET_STYLE_NoName_00_ 3" xfId="152"/>
    <cellStyle name="_ET_STYLE_NoName_00__2014年基金预算预测完成数(表2）_连平县 2" xfId="153"/>
    <cellStyle name="千位分隔 3 2 3" xfId="154"/>
    <cellStyle name="_ET_STYLE_NoName_00_ 3 2" xfId="155"/>
    <cellStyle name="注释 4 2" xfId="156"/>
    <cellStyle name="常规 17" xfId="157"/>
    <cellStyle name="千位分隔 3 2 3 2" xfId="158"/>
    <cellStyle name="_ET_STYLE_NoName_00_ 4 2" xfId="159"/>
    <cellStyle name="警告文本 2" xfId="160"/>
    <cellStyle name="_ET_STYLE_NoName_00_ 4 3" xfId="161"/>
    <cellStyle name="常规 5 10" xfId="162"/>
    <cellStyle name="警告文本 3" xfId="163"/>
    <cellStyle name="_ET_STYLE_NoName_00_ 5" xfId="164"/>
    <cellStyle name="_ET_STYLE_NoName_00_ 6" xfId="165"/>
    <cellStyle name="_ET_STYLE_NoName_00_ 7" xfId="166"/>
    <cellStyle name="_ET_STYLE_NoName_00_ 8" xfId="167"/>
    <cellStyle name="_ET_STYLE_NoName_00__2012年拨款通知书" xfId="168"/>
    <cellStyle name="标题 3 4" xfId="169"/>
    <cellStyle name="_ET_STYLE_NoName_00__2012年拨款通知书 2" xfId="170"/>
    <cellStyle name="60% - 强调文字颜色 1 6" xfId="171"/>
    <cellStyle name="警告文本 2 3" xfId="172"/>
    <cellStyle name="_ET_STYLE_NoName_00__2012年拨款通知书 2 2" xfId="173"/>
    <cellStyle name="检查单元格 2 3" xfId="174"/>
    <cellStyle name="_ET_STYLE_NoName_00__2012年拨款通知书 2_连平县" xfId="175"/>
    <cellStyle name="_ET_STYLE_NoName_00__2012年拨款通知书 2_连平县 2" xfId="176"/>
    <cellStyle name="_ET_STYLE_NoName_00__2014年基金预算预测完成数(表2）" xfId="177"/>
    <cellStyle name="_ET_STYLE_NoName_00__2012年拨款通知书 2_源城区" xfId="178"/>
    <cellStyle name="_ET_STYLE_NoName_00__2012年拨款通知书 2_源城区 2" xfId="179"/>
    <cellStyle name="_ET_STYLE_NoName_00__2012年拨款通知书_连平县" xfId="180"/>
    <cellStyle name="20% - 强调文字颜色 5 3" xfId="181"/>
    <cellStyle name="_ET_STYLE_NoName_00__2012年拨款通知书 3" xfId="182"/>
    <cellStyle name="_ET_STYLE_NoName_00__2012年拨款通知书_连平县 2" xfId="183"/>
    <cellStyle name="百分比 3" xfId="184"/>
    <cellStyle name="_ET_STYLE_NoName_00__2012年拨款通知书_源城区" xfId="185"/>
    <cellStyle name="_ET_STYLE_NoName_00__2012年拨款通知书_源城区 2" xfId="186"/>
    <cellStyle name="千位分隔 9" xfId="187"/>
    <cellStyle name="_ET_STYLE_NoName_00__2012年全市分级收入 2" xfId="188"/>
    <cellStyle name="_ET_STYLE_NoName_00__2012年全市分级收入 2 2" xfId="189"/>
    <cellStyle name="_ET_STYLE_NoName_00__2012年全市分级收入 2_连平县" xfId="190"/>
    <cellStyle name="输出 3 2" xfId="191"/>
    <cellStyle name="_ET_STYLE_NoName_00__2012年全市分级收入 2_源城区" xfId="192"/>
    <cellStyle name="20% - 强调文字颜色 3 2" xfId="193"/>
    <cellStyle name="输出 3 2 2" xfId="194"/>
    <cellStyle name="_ET_STYLE_NoName_00__2012年全市分级收入 2_源城区 2" xfId="195"/>
    <cellStyle name="20% - 强调文字颜色 3 2 2" xfId="196"/>
    <cellStyle name="_ET_STYLE_NoName_00__2012年全市分级收入 3" xfId="197"/>
    <cellStyle name="常规 11 2" xfId="198"/>
    <cellStyle name="_ET_STYLE_NoName_00__2012年全市分级收入_连平县" xfId="199"/>
    <cellStyle name="_ET_STYLE_NoName_00__2012年全市分级收入_连平县 2" xfId="200"/>
    <cellStyle name="_ET_STYLE_NoName_00__2012年全市分级收入_源城区 2" xfId="201"/>
    <cellStyle name="40% - 强调文字颜色 1 2" xfId="202"/>
    <cellStyle name="_ET_STYLE_NoName_00__2014年基金预算预测完成数(表2） 2" xfId="203"/>
    <cellStyle name="_ET_STYLE_NoName_00__2014年基金预算预测完成数(表2） 2 2" xfId="204"/>
    <cellStyle name="_ET_STYLE_NoName_00__2014年基金预算预测完成数(表2） 2 2 2" xfId="205"/>
    <cellStyle name="_ET_STYLE_NoName_00__2014年基金预算预测完成数(表2） 2 2 3" xfId="206"/>
    <cellStyle name="百分比 2 2" xfId="207"/>
    <cellStyle name="_ET_STYLE_NoName_00__2014年基金预算预测完成数(表2） 2 3" xfId="208"/>
    <cellStyle name="_ET_STYLE_NoName_00__2014年基金预算预测完成数(表2） 2_连平县" xfId="209"/>
    <cellStyle name="_ET_STYLE_NoName_00__2014年基金预算预测完成数(表2） 2_连平县 2" xfId="210"/>
    <cellStyle name="_ET_STYLE_NoName_00__2014年基金预算预测完成数(表2） 2_连平县 3" xfId="211"/>
    <cellStyle name="_ET_STYLE_NoName_00__2014年基金预算预测完成数(表2） 2_源城区" xfId="212"/>
    <cellStyle name="_ET_STYLE_NoName_00__2014年基金预算预测完成数(表2） 2_源城区 2" xfId="213"/>
    <cellStyle name="千位分隔[0] 3 3" xfId="214"/>
    <cellStyle name="_ET_STYLE_NoName_00__2014年基金预算预测完成数(表2） 2_源城区 3" xfId="215"/>
    <cellStyle name="常规 10 2 2" xfId="216"/>
    <cellStyle name="_ET_STYLE_NoName_00__2014年基金预算预测完成数(表2） 3" xfId="217"/>
    <cellStyle name="_ET_STYLE_NoName_00__2014年基金预算预测完成数(表2） 4" xfId="218"/>
    <cellStyle name="常规 10" xfId="219"/>
    <cellStyle name="常规 16 2" xfId="220"/>
    <cellStyle name="_ET_STYLE_NoName_00__2014年基金预算预测完成数(表2）_连平县" xfId="221"/>
    <cellStyle name="_ET_STYLE_NoName_00__2014年基金预算预测完成数(表2）_源城区" xfId="222"/>
    <cellStyle name="_ET_STYLE_NoName_00__2014年基金预算预测完成数(表2）_源城区 2" xfId="223"/>
    <cellStyle name="_ET_STYLE_NoName_00__2014年基金预算预测完成数(表2）_源城区 3" xfId="224"/>
    <cellStyle name="_ET_STYLE_NoName_00__2014年预算执行20141214(表一）" xfId="225"/>
    <cellStyle name="60% - 强调文字颜色 6 4" xfId="226"/>
    <cellStyle name="_ET_STYLE_NoName_00__2014年预算执行20141214(表一） 2" xfId="227"/>
    <cellStyle name="_ET_STYLE_NoName_00__2014年预算执行20141214(表一） 2 2" xfId="228"/>
    <cellStyle name="_ET_STYLE_NoName_00__2014年预算执行20141214(表一） 2_连平县" xfId="229"/>
    <cellStyle name="样式 1_连平县" xfId="230"/>
    <cellStyle name="_ET_STYLE_NoName_00__2014年预算执行20141214(表一） 2_连平县 2" xfId="231"/>
    <cellStyle name="20% - 强调文字颜色 6 3" xfId="232"/>
    <cellStyle name="_ET_STYLE_NoName_00__2014年预算执行20141214(表一） 2_源城区" xfId="233"/>
    <cellStyle name="常规 6 2" xfId="234"/>
    <cellStyle name="_ET_STYLE_NoName_00__2014年预算执行20141214(表一） 2_源城区 2" xfId="235"/>
    <cellStyle name="_ET_STYLE_NoName_00__2014年预算执行20141214(表一） 3" xfId="236"/>
    <cellStyle name="_ET_STYLE_NoName_00__2014年预算执行20141214(表一）_连平县" xfId="237"/>
    <cellStyle name="_ET_STYLE_NoName_00__2014年预算执行20141214(表一）_源城区" xfId="238"/>
    <cellStyle name="40% - 强调文字颜色 4 2 2" xfId="239"/>
    <cellStyle name="_ET_STYLE_NoName_00__FX2014011 2" xfId="240"/>
    <cellStyle name="汇总 2 3" xfId="241"/>
    <cellStyle name="计算 3 2 2" xfId="242"/>
    <cellStyle name="检查单元格 2" xfId="243"/>
    <cellStyle name="标题 4 4" xfId="244"/>
    <cellStyle name="千位分隔 5" xfId="245"/>
    <cellStyle name="_ET_STYLE_NoName_00__FX2014011 2 2" xfId="246"/>
    <cellStyle name="检查单元格 2 2" xfId="247"/>
    <cellStyle name="_ET_STYLE_NoName_00__FX2014011 2_连平县" xfId="248"/>
    <cellStyle name="_ET_STYLE_NoName_00__FX2014011 2_连平县 2" xfId="249"/>
    <cellStyle name="_ET_STYLE_NoName_00__FX2014011 2_源城区 2" xfId="250"/>
    <cellStyle name="标题 3 2" xfId="251"/>
    <cellStyle name="_ET_STYLE_NoName_00__FX2014011 3" xfId="252"/>
    <cellStyle name="40% - 强调文字颜色 4 2 3" xfId="253"/>
    <cellStyle name="检查单元格 3" xfId="254"/>
    <cellStyle name="千位分隔 6" xfId="255"/>
    <cellStyle name="20% - 强调文字颜色 5 2" xfId="256"/>
    <cellStyle name="_ET_STYLE_NoName_00__FX2014011_连平县" xfId="257"/>
    <cellStyle name="常规 8 2 2" xfId="258"/>
    <cellStyle name="_ET_STYLE_NoName_00__FX2014011_连平县 2" xfId="259"/>
    <cellStyle name="20% - 强调文字颜色 5 2 2" xfId="260"/>
    <cellStyle name="_ET_STYLE_NoName_00__FX2014011_源城区" xfId="261"/>
    <cellStyle name="_ET_STYLE_NoName_00__FX2014011_源城区 2" xfId="262"/>
    <cellStyle name="_ET_STYLE_NoName_00__连平县 2" xfId="263"/>
    <cellStyle name="60% - 强调文字颜色 5 2" xfId="264"/>
    <cellStyle name="_ET_STYLE_NoName_00__源城区" xfId="265"/>
    <cellStyle name="_ET_STYLE_NoName_00__源城区 3" xfId="266"/>
    <cellStyle name="_市委、市政府决定事项及上级要求市配套项目（汇总1203） 2 2" xfId="267"/>
    <cellStyle name="40% - 强调文字颜色 3 2" xfId="268"/>
    <cellStyle name="计算 2 2" xfId="269"/>
    <cellStyle name="_市委、市政府决定事项及上级要求市配套项目（汇总1203） 2 2 2" xfId="270"/>
    <cellStyle name="40% - 强调文字颜色 3 2 2" xfId="271"/>
    <cellStyle name="计算 2 2 2" xfId="272"/>
    <cellStyle name="_市委、市政府决定事项及上级要求市配套项目（汇总1203） 2 2 3" xfId="273"/>
    <cellStyle name="40% - 强调文字颜色 3 2 3" xfId="274"/>
    <cellStyle name="_市委、市政府决定事项及上级要求市配套项目（汇总1203） 2 3" xfId="275"/>
    <cellStyle name="40% - 强调文字颜色 3 3" xfId="276"/>
    <cellStyle name="计算 2 3" xfId="277"/>
    <cellStyle name="_市委、市政府决定事项及上级要求市配套项目（汇总1203） 2_连平县 2" xfId="278"/>
    <cellStyle name="_市委、市政府决定事项及上级要求市配套项目（汇总1203） 2_连平县 3" xfId="279"/>
    <cellStyle name="_市委、市政府决定事项及上级要求市配套项目（汇总1203） 2_源城区" xfId="280"/>
    <cellStyle name="链接单元格 2" xfId="281"/>
    <cellStyle name="_市委、市政府决定事项及上级要求市配套项目（汇总1203） 2_源城区 2" xfId="282"/>
    <cellStyle name="链接单元格 2 2" xfId="283"/>
    <cellStyle name="_市委、市政府决定事项及上级要求市配套项目（汇总1203） 2_源城区 3" xfId="284"/>
    <cellStyle name="链接单元格 2 3" xfId="285"/>
    <cellStyle name="_市委、市政府决定事项及上级要求市配套项目（汇总1203） 3 3" xfId="286"/>
    <cellStyle name="40% - 强调文字颜色 4 3" xfId="287"/>
    <cellStyle name="_市委、市政府决定事项及上级要求市配套项目（汇总1203）_连平县" xfId="288"/>
    <cellStyle name="_市委、市政府决定事项及上级要求市配套项目（汇总1203）_连平县 2" xfId="289"/>
    <cellStyle name="_市委、市政府决定事项及上级要求市配套项目（汇总1203）_连平县 3" xfId="290"/>
    <cellStyle name="_市委、市政府决定事项及上级要求市配套项目（汇总1203）_源城区" xfId="291"/>
    <cellStyle name="_市委、市政府决定事项及上级要求市配套项目（汇总1203）_源城区 2" xfId="292"/>
    <cellStyle name="_市委、市政府决定事项及上级要求市配套项目（汇总1203）_源城区 3" xfId="293"/>
    <cellStyle name="20% - 强调文字颜色 1 2" xfId="294"/>
    <cellStyle name="20% - 强调文字颜色 1 2 2" xfId="295"/>
    <cellStyle name="20% - 强调文字颜色 1 2 3" xfId="296"/>
    <cellStyle name="40% - 强调文字颜色 2 2" xfId="297"/>
    <cellStyle name="20% - 强调文字颜色 1 3" xfId="298"/>
    <cellStyle name="20% - 强调文字颜色 1 4" xfId="299"/>
    <cellStyle name="20% - 强调文字颜色 1 5" xfId="300"/>
    <cellStyle name="好 2" xfId="301"/>
    <cellStyle name="20% - 强调文字颜色 2 2" xfId="302"/>
    <cellStyle name="20% - 强调文字颜色 2 2 2" xfId="303"/>
    <cellStyle name="20% - 强调文字颜色 2 2 3" xfId="304"/>
    <cellStyle name="20% - 强调文字颜色 2 3" xfId="305"/>
    <cellStyle name="20% - 强调文字颜色 2 4" xfId="306"/>
    <cellStyle name="千位分隔 2_连平县" xfId="307"/>
    <cellStyle name="20% - 强调文字颜色 2 5" xfId="308"/>
    <cellStyle name="20% - 强调文字颜色 3 2 3" xfId="309"/>
    <cellStyle name="20% - 强调文字颜色 3 4" xfId="310"/>
    <cellStyle name="60% - 强调文字颜色 1 2" xfId="311"/>
    <cellStyle name="20% - 强调文字颜色 3 5" xfId="312"/>
    <cellStyle name="60% - 强调文字颜色 1 3" xfId="313"/>
    <cellStyle name="差_财预(2014)394 2015年预算表格--11项基金调入公共预算_1_连平县" xfId="314"/>
    <cellStyle name="20% - 强调文字颜色 4 2" xfId="315"/>
    <cellStyle name="输出 4 2" xfId="316"/>
    <cellStyle name="常规 3" xfId="317"/>
    <cellStyle name="20% - 强调文字颜色 4 2 2" xfId="318"/>
    <cellStyle name="输出 4 2 2" xfId="319"/>
    <cellStyle name="常规 3 2" xfId="320"/>
    <cellStyle name="20% - 强调文字颜色 4 2 3" xfId="321"/>
    <cellStyle name="常规 3 3" xfId="322"/>
    <cellStyle name="20% - 强调文字颜色 4 3" xfId="323"/>
    <cellStyle name="输出 4 3" xfId="324"/>
    <cellStyle name="常规 4" xfId="325"/>
    <cellStyle name="20% - 强调文字颜色 4 4" xfId="326"/>
    <cellStyle name="60% - 强调文字颜色 2 2" xfId="327"/>
    <cellStyle name="常规 5" xfId="328"/>
    <cellStyle name="20% - 强调文字颜色 5 2 3" xfId="329"/>
    <cellStyle name="20% - 强调文字颜色 5 4" xfId="330"/>
    <cellStyle name="60% - 强调文字颜色 3 2" xfId="331"/>
    <cellStyle name="20% - 强调文字颜色 6 2" xfId="332"/>
    <cellStyle name="常规 8 3 2" xfId="333"/>
    <cellStyle name="20% - 强调文字颜色 6 2 2" xfId="334"/>
    <cellStyle name="40% - 强调文字颜色 4 4" xfId="335"/>
    <cellStyle name="20% - 强调文字颜色 6 2 3" xfId="336"/>
    <cellStyle name="40% - 强调文字颜色 4 5" xfId="337"/>
    <cellStyle name="20% - 强调文字颜色 6 4" xfId="338"/>
    <cellStyle name="60% - 强调文字颜色 4 2" xfId="339"/>
    <cellStyle name="20% - 强调文字颜色 6 5" xfId="340"/>
    <cellStyle name="40% - 强调文字颜色 5 2 2" xfId="341"/>
    <cellStyle name="60% - 强调文字颜色 4 3" xfId="342"/>
    <cellStyle name="计算 4 2 2" xfId="343"/>
    <cellStyle name="40% - 强调文字颜色 1 2 2" xfId="344"/>
    <cellStyle name="常规 5 7" xfId="345"/>
    <cellStyle name="40% - 强调文字颜色 1 2 3" xfId="346"/>
    <cellStyle name="差_源城区" xfId="347"/>
    <cellStyle name="常规 5 8" xfId="348"/>
    <cellStyle name="40% - 强调文字颜色 1 3" xfId="349"/>
    <cellStyle name="常规 9 2" xfId="350"/>
    <cellStyle name="40% - 强调文字颜色 1 4" xfId="351"/>
    <cellStyle name="40% - 强调文字颜色 1 5" xfId="352"/>
    <cellStyle name="40% - 强调文字颜色 2 2 2" xfId="353"/>
    <cellStyle name="40% - 强调文字颜色 2 2 3" xfId="354"/>
    <cellStyle name="40% - 强调文字颜色 2 3" xfId="355"/>
    <cellStyle name="40% - 强调文字颜色 2 4" xfId="356"/>
    <cellStyle name="40% - 强调文字颜色 2 5" xfId="357"/>
    <cellStyle name="40% - 强调文字颜色 3 4" xfId="358"/>
    <cellStyle name="40% - 强调文字颜色 5 2" xfId="359"/>
    <cellStyle name="好 2 3" xfId="360"/>
    <cellStyle name="计算 4 2" xfId="361"/>
    <cellStyle name="40% - 强调文字颜色 5 2 3" xfId="362"/>
    <cellStyle name="60% - 强调文字颜色 4 4" xfId="363"/>
    <cellStyle name="40% - 强调文字颜色 5 3" xfId="364"/>
    <cellStyle name="计算 4 3" xfId="365"/>
    <cellStyle name="40% - 强调文字颜色 5 4" xfId="366"/>
    <cellStyle name="40% - 强调文字颜色 5 5" xfId="367"/>
    <cellStyle name="40% - 强调文字颜色 6 2" xfId="368"/>
    <cellStyle name="计算 5 2" xfId="369"/>
    <cellStyle name="40% - 强调文字颜色 6 2 2" xfId="370"/>
    <cellStyle name="40% - 强调文字颜色 6 2 3" xfId="371"/>
    <cellStyle name="40% - 强调文字颜色 6 3" xfId="372"/>
    <cellStyle name="千位分隔[0] 2 2 2" xfId="373"/>
    <cellStyle name="40% - 强调文字颜色 6 4" xfId="374"/>
    <cellStyle name="60% - 强调文字颜色 4 2 2" xfId="375"/>
    <cellStyle name="差_财预(2014)394 2015年预算表格--11项基金调入公共预算_连平县" xfId="376"/>
    <cellStyle name="千位分隔[0] 2 2 3" xfId="377"/>
    <cellStyle name="60% - 强调文字颜色 1 2 2" xfId="378"/>
    <cellStyle name="60% - 强调文字颜色 1 4" xfId="379"/>
    <cellStyle name="60% - 强调文字颜色 1 5" xfId="380"/>
    <cellStyle name="警告文本 2 2" xfId="381"/>
    <cellStyle name="60% - 强调文字颜色 2 4" xfId="382"/>
    <cellStyle name="常规 7" xfId="383"/>
    <cellStyle name="60% - 强调文字颜色 3 2 2" xfId="384"/>
    <cellStyle name="60% - 强调文字颜色 3 3" xfId="385"/>
    <cellStyle name="60% - 强调文字颜色 3 4" xfId="386"/>
    <cellStyle name="60% - 强调文字颜色 3 5" xfId="387"/>
    <cellStyle name="60% - 强调文字颜色 3 6" xfId="388"/>
    <cellStyle name="差_财预(2014)394 2015年预算表格--11项基金调入公共预算" xfId="389"/>
    <cellStyle name="60% - 强调文字颜色 4 5" xfId="390"/>
    <cellStyle name="60% - 强调文字颜色 4 6" xfId="391"/>
    <cellStyle name="60% - 强调文字颜色 5 2 2" xfId="392"/>
    <cellStyle name="60% - 强调文字颜色 5 4" xfId="393"/>
    <cellStyle name="60% - 强调文字颜色 6 2" xfId="394"/>
    <cellStyle name="60% - 强调文字颜色 6 2 2" xfId="395"/>
    <cellStyle name="千位分隔 14" xfId="396"/>
    <cellStyle name="60% - 强调文字颜色 6 3" xfId="397"/>
    <cellStyle name="ColLevel_0" xfId="398"/>
    <cellStyle name="百分比 2" xfId="399"/>
    <cellStyle name="差 4" xfId="400"/>
    <cellStyle name="百分比 2 3" xfId="401"/>
    <cellStyle name="百分比 2_连平县" xfId="402"/>
    <cellStyle name="标题 1 2 2" xfId="403"/>
    <cellStyle name="标题 1 4" xfId="404"/>
    <cellStyle name="标题 1 5" xfId="405"/>
    <cellStyle name="标题 2 2" xfId="406"/>
    <cellStyle name="标题 2 2 2" xfId="407"/>
    <cellStyle name="标题 2 3" xfId="408"/>
    <cellStyle name="标题 2 4" xfId="409"/>
    <cellStyle name="标题 2 5" xfId="410"/>
    <cellStyle name="标题 3 2 2" xfId="411"/>
    <cellStyle name="标题 4 2" xfId="412"/>
    <cellStyle name="千位分隔 3" xfId="413"/>
    <cellStyle name="汇总 2 2" xfId="414"/>
    <cellStyle name="标题 4 3" xfId="415"/>
    <cellStyle name="千位分隔 4" xfId="416"/>
    <cellStyle name="标题 5" xfId="417"/>
    <cellStyle name="解释性文本 2 3" xfId="418"/>
    <cellStyle name="标题 5 2" xfId="419"/>
    <cellStyle name="强调文字颜色 1 4" xfId="420"/>
    <cellStyle name="标题 6" xfId="421"/>
    <cellStyle name="标题 7" xfId="422"/>
    <cellStyle name="差 2" xfId="423"/>
    <cellStyle name="差 2 2" xfId="424"/>
    <cellStyle name="差 2 3" xfId="425"/>
    <cellStyle name="差 3" xfId="426"/>
    <cellStyle name="差_2014预算编报(汇总全市）" xfId="427"/>
    <cellStyle name="差_2014预算编报(汇总全市） 2" xfId="428"/>
    <cellStyle name="差_财预(2014)394 2015年预算表格--11项基金调入公共预算 2" xfId="429"/>
    <cellStyle name="差_财预(2014)394 2015年预算表格--11项基金调入公共预算_1 2" xfId="430"/>
    <cellStyle name="差_财预(2014)394 2015年预算表格--11项基金调入公共预算_1_源城区" xfId="431"/>
    <cellStyle name="差_财预(2014)394 2015年预算表格--11项基金调入公共预算_源城区" xfId="432"/>
    <cellStyle name="常规 6_连平县" xfId="433"/>
    <cellStyle name="汇总 3" xfId="434"/>
    <cellStyle name="差_连平县" xfId="435"/>
    <cellStyle name="常规 10 4" xfId="436"/>
    <cellStyle name="常规 10 2" xfId="437"/>
    <cellStyle name="常规 10 3" xfId="438"/>
    <cellStyle name="常规 12" xfId="439"/>
    <cellStyle name="常规 13" xfId="440"/>
    <cellStyle name="常规 13 2" xfId="441"/>
    <cellStyle name="常规 14" xfId="442"/>
    <cellStyle name="常规 14 2" xfId="443"/>
    <cellStyle name="常规 15" xfId="444"/>
    <cellStyle name="常规 20" xfId="445"/>
    <cellStyle name="常规 16" xfId="446"/>
    <cellStyle name="注释 4 3" xfId="447"/>
    <cellStyle name="常规 18" xfId="448"/>
    <cellStyle name="注释 4 4" xfId="449"/>
    <cellStyle name="常规 19" xfId="450"/>
    <cellStyle name="常规 2" xfId="451"/>
    <cellStyle name="常规 2 2" xfId="452"/>
    <cellStyle name="常规 2 3" xfId="453"/>
    <cellStyle name="常规 2 4" xfId="454"/>
    <cellStyle name="常规 4 2" xfId="455"/>
    <cellStyle name="常规 4 3" xfId="456"/>
    <cellStyle name="常规 4_连平县" xfId="457"/>
    <cellStyle name="常规 5 2_连平县" xfId="458"/>
    <cellStyle name="常规 5 3" xfId="459"/>
    <cellStyle name="常规 5 4" xfId="460"/>
    <cellStyle name="常规 5 5" xfId="461"/>
    <cellStyle name="常规 5 6" xfId="462"/>
    <cellStyle name="常规 5 9" xfId="463"/>
    <cellStyle name="常规 5_连平县" xfId="464"/>
    <cellStyle name="常规 7 2" xfId="465"/>
    <cellStyle name="常规 8 4" xfId="466"/>
    <cellStyle name="常规 8 4 2" xfId="467"/>
    <cellStyle name="好_2014预算编报(汇总全市）" xfId="468"/>
    <cellStyle name="常规 8 5" xfId="469"/>
    <cellStyle name="常规 8 6" xfId="470"/>
    <cellStyle name="常规 9" xfId="471"/>
    <cellStyle name="常规_2007年预算外收支计划安排表_2014年预算表20131018 2" xfId="472"/>
    <cellStyle name="千位分隔[0] 3 2" xfId="473"/>
    <cellStyle name="好 2 2" xfId="474"/>
    <cellStyle name="好 3" xfId="475"/>
    <cellStyle name="好 4" xfId="476"/>
    <cellStyle name="好_2014预算编报(汇总全市） 2" xfId="477"/>
    <cellStyle name="好_财预(2014)394 2015年预算表格--11项基金调入公共预算" xfId="478"/>
    <cellStyle name="好_财预(2014)394 2015年预算表格--11项基金调入公共预算 2" xfId="479"/>
    <cellStyle name="好_财预(2014)394 2015年预算表格--11项基金调入公共预算_1" xfId="480"/>
    <cellStyle name="好_财预(2014)394 2015年预算表格--11项基金调入公共预算_1_连平县" xfId="481"/>
    <cellStyle name="好_财预(2014)394 2015年预算表格--11项基金调入公共预算_连平县" xfId="482"/>
    <cellStyle name="汇总 2" xfId="483"/>
    <cellStyle name="汇总 2 2 2" xfId="484"/>
    <cellStyle name="千位分隔 4 2" xfId="485"/>
    <cellStyle name="汇总 3 2" xfId="486"/>
    <cellStyle name="强调文字颜色 1 5" xfId="487"/>
    <cellStyle name="汇总 4" xfId="488"/>
    <cellStyle name="汇总 4 2" xfId="489"/>
    <cellStyle name="强调文字颜色 2 5" xfId="490"/>
    <cellStyle name="汇总 4 2 2" xfId="491"/>
    <cellStyle name="汇总 4 3" xfId="492"/>
    <cellStyle name="汇总 5" xfId="493"/>
    <cellStyle name="汇总 5 2" xfId="494"/>
    <cellStyle name="计算 6" xfId="495"/>
    <cellStyle name="检查单元格 4" xfId="496"/>
    <cellStyle name="千位分隔 7" xfId="497"/>
    <cellStyle name="解释性文本 3" xfId="498"/>
    <cellStyle name="解释性文本 4" xfId="499"/>
    <cellStyle name="警告文本 4" xfId="500"/>
    <cellStyle name="千位分隔 11" xfId="501"/>
    <cellStyle name="千位分隔 3 3" xfId="502"/>
    <cellStyle name="千位分隔 12" xfId="503"/>
    <cellStyle name="千位分隔 3 4" xfId="504"/>
    <cellStyle name="强调文字颜色 5 2 2" xfId="505"/>
    <cellStyle name="千位分隔 13" xfId="506"/>
    <cellStyle name="千位分隔 15" xfId="507"/>
    <cellStyle name="千位分隔 2" xfId="508"/>
    <cellStyle name="千位分隔 2 2" xfId="509"/>
    <cellStyle name="千位分隔 2 3" xfId="510"/>
    <cellStyle name="千位分隔 4 3" xfId="511"/>
    <cellStyle name="千位分隔 4 3 2" xfId="512"/>
    <cellStyle name="千位分隔 8" xfId="513"/>
    <cellStyle name="千位分隔 8 2" xfId="514"/>
    <cellStyle name="强调文字颜色 3 2" xfId="515"/>
    <cellStyle name="千位分隔[0] 2 2" xfId="516"/>
    <cellStyle name="千位分隔[0] 2 3" xfId="517"/>
    <cellStyle name="千位分隔[0] 2 4" xfId="518"/>
    <cellStyle name="千位分隔[0] 2 4 2" xfId="519"/>
    <cellStyle name="千位分隔[0] 3 3 2" xfId="520"/>
    <cellStyle name="强调文字颜色 1 2" xfId="521"/>
    <cellStyle name="强调文字颜色 1 2 2" xfId="522"/>
    <cellStyle name="强调文字颜色 1 3" xfId="523"/>
    <cellStyle name="强调文字颜色 2 3" xfId="524"/>
    <cellStyle name="强调文字颜色 3 2 2" xfId="525"/>
    <cellStyle name="强调文字颜色 3 3" xfId="526"/>
    <cellStyle name="强调文字颜色 3 4" xfId="527"/>
    <cellStyle name="强调文字颜色 3 5" xfId="528"/>
    <cellStyle name="强调文字颜色 4 2" xfId="529"/>
    <cellStyle name="强调文字颜色 4 2 2" xfId="530"/>
    <cellStyle name="强调文字颜色 4 3" xfId="531"/>
    <cellStyle name="强调文字颜色 4 4" xfId="532"/>
    <cellStyle name="强调文字颜色 4 5" xfId="533"/>
    <cellStyle name="强调文字颜色 4 6" xfId="534"/>
    <cellStyle name="强调文字颜色 5 2" xfId="535"/>
    <cellStyle name="强调文字颜色 5 3" xfId="536"/>
    <cellStyle name="强调文字颜色 5 4" xfId="537"/>
    <cellStyle name="强调文字颜色 5 5" xfId="538"/>
    <cellStyle name="强调文字颜色 6 2" xfId="539"/>
    <cellStyle name="强调文字颜色 6 2 2" xfId="540"/>
    <cellStyle name="强调文字颜色 6 3" xfId="541"/>
    <cellStyle name="强调文字颜色 6 4" xfId="542"/>
    <cellStyle name="强调文字颜色 6 5" xfId="543"/>
    <cellStyle name="适中 2" xfId="544"/>
    <cellStyle name="适中 2 2" xfId="545"/>
    <cellStyle name="适中 3" xfId="546"/>
    <cellStyle name="适中 4" xfId="547"/>
    <cellStyle name="输出 2" xfId="548"/>
    <cellStyle name="输出 2 2" xfId="549"/>
    <cellStyle name="输出 2 2 2" xfId="550"/>
    <cellStyle name="输出 2 3" xfId="551"/>
    <cellStyle name="输出 3" xfId="552"/>
    <cellStyle name="输出 4" xfId="553"/>
    <cellStyle name="输出 5" xfId="554"/>
    <cellStyle name="输出 5 2" xfId="555"/>
    <cellStyle name="输入 2" xfId="556"/>
    <cellStyle name="输入 2 2" xfId="557"/>
    <cellStyle name="输入 2 2 2" xfId="558"/>
    <cellStyle name="输入 2 3" xfId="559"/>
    <cellStyle name="输入 3" xfId="560"/>
    <cellStyle name="输入 3 2" xfId="561"/>
    <cellStyle name="输入 3 2 2" xfId="562"/>
    <cellStyle name="输入 3 3" xfId="563"/>
    <cellStyle name="输入 4" xfId="564"/>
    <cellStyle name="输入 4 2" xfId="565"/>
    <cellStyle name="输入 5" xfId="566"/>
    <cellStyle name="样式 1" xfId="567"/>
    <cellStyle name="样式 1 2" xfId="568"/>
    <cellStyle name="样式 1 2 2" xfId="569"/>
    <cellStyle name="样式 1 2 2 2" xfId="570"/>
    <cellStyle name="样式 1 2 2 3" xfId="571"/>
    <cellStyle name="样式 1 3" xfId="572"/>
    <cellStyle name="样式 1 3 2" xfId="573"/>
    <cellStyle name="样式 1 3 3" xfId="574"/>
    <cellStyle name="样式 1 4" xfId="575"/>
    <cellStyle name="注释 2" xfId="576"/>
    <cellStyle name="注释 2 2" xfId="577"/>
    <cellStyle name="注释 2 2 2" xfId="578"/>
    <cellStyle name="注释 2 3" xfId="579"/>
    <cellStyle name="注释 3" xfId="580"/>
    <cellStyle name="注释 3 2" xfId="581"/>
    <cellStyle name="注释 3 2 2" xfId="582"/>
    <cellStyle name="注释 4" xfId="583"/>
    <cellStyle name="注释 4 2 2" xfId="584"/>
    <cellStyle name="注释 5" xfId="585"/>
    <cellStyle name="注释 5 2" xfId="586"/>
    <cellStyle name="注释 5 3" xfId="587"/>
    <cellStyle name="注释 6" xfId="588"/>
    <cellStyle name="千位分隔 16" xfId="589"/>
    <cellStyle name="常规 10 6" xfId="590"/>
    <cellStyle name="千位分隔 11 4" xfId="591"/>
    <cellStyle name="常规 6 4" xfId="592"/>
    <cellStyle name="常规 18 4" xfId="5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  <pageSetUpPr fitToPage="1"/>
  </sheetPr>
  <dimension ref="A1:AC260"/>
  <sheetViews>
    <sheetView showGridLines="0" showZeros="0" zoomScale="85" zoomScaleNormal="85" workbookViewId="0">
      <pane xSplit="1" ySplit="6" topLeftCell="B19" activePane="bottomRight" state="frozen"/>
      <selection/>
      <selection pane="topRight"/>
      <selection pane="bottomLeft"/>
      <selection pane="bottomRight" activeCell="F38" sqref="F38"/>
    </sheetView>
  </sheetViews>
  <sheetFormatPr defaultColWidth="9" defaultRowHeight="14.25"/>
  <cols>
    <col min="1" max="1" width="30.375" style="4" customWidth="1"/>
    <col min="2" max="2" width="10.75" style="4" customWidth="1"/>
    <col min="3" max="3" width="11.25" style="4" customWidth="1"/>
    <col min="4" max="4" width="11.125" style="4" customWidth="1"/>
    <col min="5" max="5" width="10.75" style="4" customWidth="1"/>
    <col min="6" max="6" width="11" style="4" customWidth="1"/>
    <col min="7" max="7" width="11.25" style="4" customWidth="1"/>
    <col min="8" max="8" width="10.4416666666667" style="4" customWidth="1"/>
    <col min="9" max="9" width="10.625" style="4" customWidth="1"/>
    <col min="10" max="12" width="10.5" style="4" customWidth="1"/>
    <col min="13" max="13" width="10.375" style="4" customWidth="1"/>
    <col min="14" max="14" width="26.375" style="74" customWidth="1"/>
    <col min="15" max="15" width="11.5" style="4" customWidth="1"/>
    <col min="16" max="16" width="11.25" style="4" customWidth="1"/>
    <col min="17" max="17" width="10.875" style="4" customWidth="1"/>
    <col min="18" max="18" width="10.375" style="4" customWidth="1"/>
    <col min="19" max="19" width="10.625" style="4" customWidth="1"/>
    <col min="20" max="20" width="10.375" style="4" customWidth="1"/>
    <col min="21" max="21" width="11.025" style="4" customWidth="1"/>
    <col min="22" max="22" width="10.5" style="4" customWidth="1"/>
    <col min="23" max="23" width="11.5" style="4" customWidth="1"/>
    <col min="24" max="25" width="11.25" style="4" customWidth="1"/>
    <col min="26" max="26" width="10.5" style="4" customWidth="1"/>
    <col min="27" max="27" width="11" style="4" customWidth="1"/>
    <col min="28" max="28" width="10.5" style="4" customWidth="1"/>
    <col min="29" max="29" width="10" style="4" customWidth="1"/>
    <col min="30" max="16384" width="9" style="4"/>
  </cols>
  <sheetData>
    <row r="1" ht="18.75" spans="1:13">
      <c r="A1" s="7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0" customHeight="1" spans="1:2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64"/>
    </row>
    <row r="3" ht="18" hidden="1" customHeight="1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18" customHeight="1" spans="1:26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Z4" s="65" t="s">
        <v>2</v>
      </c>
    </row>
    <row r="5" s="1" customFormat="1" ht="34.5" customHeight="1" spans="1:27">
      <c r="A5" s="76" t="s">
        <v>3</v>
      </c>
      <c r="B5" s="77" t="s">
        <v>4</v>
      </c>
      <c r="C5" s="78"/>
      <c r="D5" s="78"/>
      <c r="E5" s="79"/>
      <c r="F5" s="80" t="s">
        <v>5</v>
      </c>
      <c r="G5" s="81"/>
      <c r="H5" s="81"/>
      <c r="I5" s="97"/>
      <c r="J5" s="80" t="s">
        <v>6</v>
      </c>
      <c r="K5" s="81"/>
      <c r="L5" s="81"/>
      <c r="M5" s="98"/>
      <c r="N5" s="99" t="s">
        <v>3</v>
      </c>
      <c r="O5" s="77" t="s">
        <v>4</v>
      </c>
      <c r="P5" s="78"/>
      <c r="Q5" s="78"/>
      <c r="R5" s="79"/>
      <c r="S5" s="80" t="s">
        <v>5</v>
      </c>
      <c r="T5" s="81"/>
      <c r="U5" s="81"/>
      <c r="V5" s="97"/>
      <c r="W5" s="80" t="s">
        <v>6</v>
      </c>
      <c r="X5" s="81"/>
      <c r="Y5" s="81"/>
      <c r="Z5" s="97"/>
      <c r="AA5" s="66"/>
    </row>
    <row r="6" s="1" customFormat="1" ht="36.75" customHeight="1" spans="1:27">
      <c r="A6" s="82"/>
      <c r="B6" s="11" t="s">
        <v>7</v>
      </c>
      <c r="C6" s="83" t="s">
        <v>8</v>
      </c>
      <c r="D6" s="11" t="s">
        <v>9</v>
      </c>
      <c r="E6" s="11" t="s">
        <v>10</v>
      </c>
      <c r="F6" s="11" t="s">
        <v>11</v>
      </c>
      <c r="G6" s="83" t="s">
        <v>8</v>
      </c>
      <c r="H6" s="11" t="s">
        <v>9</v>
      </c>
      <c r="I6" s="11" t="s">
        <v>10</v>
      </c>
      <c r="J6" s="11" t="s">
        <v>11</v>
      </c>
      <c r="K6" s="83" t="s">
        <v>8</v>
      </c>
      <c r="L6" s="11" t="s">
        <v>9</v>
      </c>
      <c r="M6" s="100" t="s">
        <v>10</v>
      </c>
      <c r="N6" s="99"/>
      <c r="O6" s="11" t="s">
        <v>7</v>
      </c>
      <c r="P6" s="83" t="s">
        <v>8</v>
      </c>
      <c r="Q6" s="11" t="s">
        <v>9</v>
      </c>
      <c r="R6" s="11" t="s">
        <v>10</v>
      </c>
      <c r="S6" s="11" t="s">
        <v>11</v>
      </c>
      <c r="T6" s="83" t="s">
        <v>8</v>
      </c>
      <c r="U6" s="11" t="s">
        <v>9</v>
      </c>
      <c r="V6" s="11" t="s">
        <v>10</v>
      </c>
      <c r="W6" s="11" t="s">
        <v>11</v>
      </c>
      <c r="X6" s="83" t="s">
        <v>8</v>
      </c>
      <c r="Y6" s="11" t="s">
        <v>9</v>
      </c>
      <c r="Z6" s="11" t="s">
        <v>10</v>
      </c>
      <c r="AA6" s="66"/>
    </row>
    <row r="7" ht="37" customHeight="1" spans="1:27">
      <c r="A7" s="84" t="s">
        <v>12</v>
      </c>
      <c r="B7" s="26">
        <f>SUM(C7:E7)</f>
        <v>300916</v>
      </c>
      <c r="C7" s="20">
        <f t="shared" ref="C7:G7" si="0">SUM(C8:C9)</f>
        <v>222494</v>
      </c>
      <c r="D7" s="20">
        <f t="shared" si="0"/>
        <v>25108</v>
      </c>
      <c r="E7" s="20">
        <f t="shared" si="0"/>
        <v>53314</v>
      </c>
      <c r="F7" s="20">
        <f t="shared" ref="F7:F15" si="1">SUM(G7:I7)</f>
        <v>-41865</v>
      </c>
      <c r="G7" s="20">
        <f t="shared" ref="G7:I7" si="2">SUM(G8:G9)</f>
        <v>-33443</v>
      </c>
      <c r="H7" s="20">
        <f t="shared" si="2"/>
        <v>4892</v>
      </c>
      <c r="I7" s="20">
        <f t="shared" si="2"/>
        <v>-13314</v>
      </c>
      <c r="J7" s="20">
        <f t="shared" ref="J7:J12" si="3">SUM(K7:M7)</f>
        <v>259051</v>
      </c>
      <c r="K7" s="20">
        <f>C7+G7</f>
        <v>189051</v>
      </c>
      <c r="L7" s="55">
        <f t="shared" ref="L7:L14" si="4">H7+D7</f>
        <v>30000</v>
      </c>
      <c r="M7" s="101">
        <f t="shared" ref="M7:M12" si="5">I7+E7</f>
        <v>40000</v>
      </c>
      <c r="N7" s="102" t="s">
        <v>13</v>
      </c>
      <c r="O7" s="103">
        <f>SUM(O8:O30)</f>
        <v>835028.69036</v>
      </c>
      <c r="P7" s="103">
        <f>SUM(P8:P30)</f>
        <v>622583.1774</v>
      </c>
      <c r="Q7" s="103">
        <f t="shared" ref="Q7:V7" si="6">SUM(Q8:Q28)</f>
        <v>121223.51296</v>
      </c>
      <c r="R7" s="103">
        <f t="shared" si="6"/>
        <v>91222</v>
      </c>
      <c r="S7" s="53">
        <f t="shared" ref="S7:S9" si="7">SUM(T7:V7)</f>
        <v>49519</v>
      </c>
      <c r="T7" s="103">
        <f>SUM(T8:T28)</f>
        <v>-37640</v>
      </c>
      <c r="U7" s="103">
        <f>SUM(U8:U28)</f>
        <v>92231</v>
      </c>
      <c r="V7" s="103">
        <f>SUM(V8:V28)</f>
        <v>-5072</v>
      </c>
      <c r="W7" s="53">
        <f t="shared" ref="W7:W9" si="8">SUM(X7:Z7)</f>
        <v>884547.69036</v>
      </c>
      <c r="X7" s="53">
        <f t="shared" ref="X7:Z7" si="9">T7+P7</f>
        <v>584943.1774</v>
      </c>
      <c r="Y7" s="53">
        <f t="shared" si="9"/>
        <v>213454.51296</v>
      </c>
      <c r="Z7" s="53">
        <f t="shared" si="9"/>
        <v>86150</v>
      </c>
      <c r="AA7" s="33"/>
    </row>
    <row r="8" ht="30" customHeight="1" spans="1:27">
      <c r="A8" s="82" t="s">
        <v>14</v>
      </c>
      <c r="B8" s="13">
        <f t="shared" ref="B8:B21" si="10">SUM(C8:E8)</f>
        <v>216701</v>
      </c>
      <c r="C8" s="13">
        <v>139329</v>
      </c>
      <c r="D8" s="13">
        <v>24108</v>
      </c>
      <c r="E8" s="13">
        <v>53264</v>
      </c>
      <c r="F8" s="12">
        <f t="shared" si="1"/>
        <v>-48501</v>
      </c>
      <c r="G8" s="13">
        <v>-28529</v>
      </c>
      <c r="H8" s="13">
        <v>3292</v>
      </c>
      <c r="I8" s="13">
        <v>-23264</v>
      </c>
      <c r="J8" s="12">
        <f t="shared" si="3"/>
        <v>168200</v>
      </c>
      <c r="K8" s="12">
        <f t="shared" ref="K7:K14" si="11">C8+G8</f>
        <v>110800</v>
      </c>
      <c r="L8" s="38">
        <f t="shared" si="4"/>
        <v>27400</v>
      </c>
      <c r="M8" s="104">
        <f t="shared" si="5"/>
        <v>30000</v>
      </c>
      <c r="N8" s="105" t="s">
        <v>15</v>
      </c>
      <c r="O8" s="48">
        <f t="shared" ref="O7:O10" si="12">SUM(P8:R8)</f>
        <v>213525.211365</v>
      </c>
      <c r="P8" s="12">
        <v>166274</v>
      </c>
      <c r="Q8" s="12">
        <v>26246.211365</v>
      </c>
      <c r="R8" s="12">
        <v>21005</v>
      </c>
      <c r="S8" s="61">
        <f t="shared" si="7"/>
        <v>-34781</v>
      </c>
      <c r="T8" s="62">
        <v>-23148</v>
      </c>
      <c r="U8" s="62"/>
      <c r="V8" s="62">
        <v>-11633</v>
      </c>
      <c r="W8" s="61">
        <f t="shared" si="8"/>
        <v>178744.211365</v>
      </c>
      <c r="X8" s="61">
        <f t="shared" ref="X8:Z8" si="13">T8+P8</f>
        <v>143126</v>
      </c>
      <c r="Y8" s="61">
        <f t="shared" si="13"/>
        <v>26246.211365</v>
      </c>
      <c r="Z8" s="61">
        <f t="shared" si="13"/>
        <v>9372</v>
      </c>
      <c r="AA8" s="33"/>
    </row>
    <row r="9" ht="29" customHeight="1" spans="1:29">
      <c r="A9" s="82" t="s">
        <v>16</v>
      </c>
      <c r="B9" s="13">
        <f t="shared" si="10"/>
        <v>84215</v>
      </c>
      <c r="C9" s="13">
        <v>83165</v>
      </c>
      <c r="D9" s="13">
        <v>1000</v>
      </c>
      <c r="E9" s="13">
        <v>50</v>
      </c>
      <c r="F9" s="12">
        <f t="shared" si="1"/>
        <v>6636</v>
      </c>
      <c r="G9" s="13">
        <f>-4769-145</f>
        <v>-4914</v>
      </c>
      <c r="H9" s="23">
        <v>1600</v>
      </c>
      <c r="I9" s="13">
        <v>9950</v>
      </c>
      <c r="J9" s="12">
        <f t="shared" si="3"/>
        <v>90851</v>
      </c>
      <c r="K9" s="12">
        <f t="shared" si="11"/>
        <v>78251</v>
      </c>
      <c r="L9" s="38">
        <f t="shared" si="4"/>
        <v>2600</v>
      </c>
      <c r="M9" s="104">
        <f t="shared" si="5"/>
        <v>10000</v>
      </c>
      <c r="N9" s="105" t="s">
        <v>17</v>
      </c>
      <c r="O9" s="48">
        <f t="shared" si="12"/>
        <v>1842</v>
      </c>
      <c r="P9" s="12">
        <v>1842</v>
      </c>
      <c r="Q9" s="12"/>
      <c r="R9" s="12"/>
      <c r="S9" s="61">
        <f t="shared" si="7"/>
        <v>-772</v>
      </c>
      <c r="T9" s="62">
        <v>-772</v>
      </c>
      <c r="U9" s="62"/>
      <c r="V9" s="62"/>
      <c r="W9" s="61">
        <f t="shared" si="8"/>
        <v>1070</v>
      </c>
      <c r="X9" s="61">
        <f t="shared" ref="X9:Z9" si="14">T9+P9</f>
        <v>1070</v>
      </c>
      <c r="Y9" s="61">
        <f t="shared" si="14"/>
        <v>0</v>
      </c>
      <c r="Z9" s="61">
        <f t="shared" si="14"/>
        <v>0</v>
      </c>
      <c r="AA9" s="33"/>
      <c r="AC9" s="67"/>
    </row>
    <row r="10" ht="34" customHeight="1" spans="1:29">
      <c r="A10" s="84" t="s">
        <v>18</v>
      </c>
      <c r="B10" s="26">
        <f>SUM(B11,B15)</f>
        <v>312403</v>
      </c>
      <c r="C10" s="26">
        <f>SUM(C11,C15)</f>
        <v>263206</v>
      </c>
      <c r="D10" s="26">
        <f>SUM(D11,D15)</f>
        <v>48997</v>
      </c>
      <c r="E10" s="26">
        <v>200</v>
      </c>
      <c r="F10" s="85">
        <f t="shared" si="1"/>
        <v>0</v>
      </c>
      <c r="G10" s="26"/>
      <c r="H10" s="26"/>
      <c r="I10" s="26"/>
      <c r="J10" s="20">
        <f t="shared" si="3"/>
        <v>312403</v>
      </c>
      <c r="K10" s="20">
        <f t="shared" si="11"/>
        <v>263206</v>
      </c>
      <c r="L10" s="26">
        <f t="shared" si="4"/>
        <v>48997</v>
      </c>
      <c r="M10" s="101">
        <f t="shared" si="5"/>
        <v>200</v>
      </c>
      <c r="N10" s="105" t="s">
        <v>19</v>
      </c>
      <c r="O10" s="48">
        <f t="shared" si="12"/>
        <v>52692.462967</v>
      </c>
      <c r="P10" s="12">
        <v>44685</v>
      </c>
      <c r="Q10" s="12">
        <v>6963.462967</v>
      </c>
      <c r="R10" s="12">
        <v>1044</v>
      </c>
      <c r="S10" s="61"/>
      <c r="T10" s="62"/>
      <c r="U10" s="62"/>
      <c r="V10" s="62">
        <v>-112</v>
      </c>
      <c r="W10" s="61"/>
      <c r="X10" s="61"/>
      <c r="Y10" s="61"/>
      <c r="Z10" s="61"/>
      <c r="AA10" s="33"/>
      <c r="AC10" s="67"/>
    </row>
    <row r="11" ht="34" customHeight="1" spans="1:27">
      <c r="A11" s="82" t="s">
        <v>20</v>
      </c>
      <c r="B11" s="13">
        <f>SUM(B12:B14)</f>
        <v>298713</v>
      </c>
      <c r="C11" s="13">
        <f>SUM(C12:C14)</f>
        <v>249516</v>
      </c>
      <c r="D11" s="13">
        <f>SUM(D12:D14)</f>
        <v>48997</v>
      </c>
      <c r="E11" s="13">
        <v>200</v>
      </c>
      <c r="F11" s="12">
        <f t="shared" si="1"/>
        <v>0</v>
      </c>
      <c r="G11" s="13"/>
      <c r="H11" s="13"/>
      <c r="I11" s="13"/>
      <c r="J11" s="12">
        <f t="shared" si="3"/>
        <v>298713</v>
      </c>
      <c r="K11" s="12">
        <f t="shared" si="11"/>
        <v>249516</v>
      </c>
      <c r="L11" s="13">
        <f t="shared" si="4"/>
        <v>48997</v>
      </c>
      <c r="M11" s="104">
        <f t="shared" si="5"/>
        <v>200</v>
      </c>
      <c r="N11" s="105" t="s">
        <v>21</v>
      </c>
      <c r="O11" s="48">
        <f t="shared" ref="O11:O38" si="15">SUM(P11:R11)</f>
        <v>108300.420461</v>
      </c>
      <c r="P11" s="12">
        <v>72292</v>
      </c>
      <c r="Q11" s="12">
        <v>31953.420461</v>
      </c>
      <c r="R11" s="12">
        <v>4055</v>
      </c>
      <c r="S11" s="61">
        <f t="shared" ref="S11:S38" si="16">SUM(T11:V11)</f>
        <v>-8046</v>
      </c>
      <c r="T11" s="62">
        <v>-7362</v>
      </c>
      <c r="U11" s="62"/>
      <c r="V11" s="62">
        <v>-684</v>
      </c>
      <c r="W11" s="61">
        <f t="shared" ref="W11:W37" si="17">SUM(X11:Z11)</f>
        <v>100254.420461</v>
      </c>
      <c r="X11" s="61">
        <f t="shared" ref="X11:Z11" si="18">T11+P11</f>
        <v>64930</v>
      </c>
      <c r="Y11" s="61">
        <f t="shared" si="18"/>
        <v>31953.420461</v>
      </c>
      <c r="Z11" s="61">
        <f t="shared" si="18"/>
        <v>3371</v>
      </c>
      <c r="AA11" s="68"/>
    </row>
    <row r="12" ht="34" customHeight="1" spans="1:29">
      <c r="A12" s="86" t="s">
        <v>22</v>
      </c>
      <c r="B12" s="13">
        <f t="shared" ref="B12:B21" si="19">SUM(C12:E12)</f>
        <v>40444</v>
      </c>
      <c r="C12" s="13">
        <v>34944</v>
      </c>
      <c r="D12" s="13">
        <v>5500</v>
      </c>
      <c r="E12" s="13"/>
      <c r="F12" s="12">
        <f t="shared" si="1"/>
        <v>0</v>
      </c>
      <c r="G12" s="13"/>
      <c r="H12" s="13"/>
      <c r="I12" s="13"/>
      <c r="J12" s="12">
        <f t="shared" si="3"/>
        <v>40444</v>
      </c>
      <c r="K12" s="12">
        <f t="shared" si="11"/>
        <v>34944</v>
      </c>
      <c r="L12" s="13">
        <f t="shared" si="4"/>
        <v>5500</v>
      </c>
      <c r="M12" s="104">
        <f t="shared" si="5"/>
        <v>0</v>
      </c>
      <c r="N12" s="105" t="s">
        <v>23</v>
      </c>
      <c r="O12" s="48">
        <f t="shared" si="15"/>
        <v>37763</v>
      </c>
      <c r="P12" s="12">
        <v>19501</v>
      </c>
      <c r="Q12" s="12">
        <v>450</v>
      </c>
      <c r="R12" s="12">
        <v>17812</v>
      </c>
      <c r="S12" s="61">
        <f t="shared" si="16"/>
        <v>-11071</v>
      </c>
      <c r="T12" s="62">
        <v>-4225</v>
      </c>
      <c r="U12" s="62"/>
      <c r="V12" s="62">
        <v>-6846</v>
      </c>
      <c r="W12" s="61">
        <f t="shared" si="17"/>
        <v>26692</v>
      </c>
      <c r="X12" s="61">
        <f t="shared" ref="X12:Z12" si="20">T12+P12</f>
        <v>15276</v>
      </c>
      <c r="Y12" s="61">
        <f t="shared" si="20"/>
        <v>450</v>
      </c>
      <c r="Z12" s="61">
        <f t="shared" si="20"/>
        <v>10966</v>
      </c>
      <c r="AA12" s="33"/>
      <c r="AC12" s="67"/>
    </row>
    <row r="13" ht="37" customHeight="1" spans="1:27">
      <c r="A13" s="86" t="s">
        <v>24</v>
      </c>
      <c r="B13" s="13">
        <f t="shared" si="19"/>
        <v>141399</v>
      </c>
      <c r="C13" s="13">
        <v>117560</v>
      </c>
      <c r="D13" s="13">
        <v>23839</v>
      </c>
      <c r="E13" s="13"/>
      <c r="F13" s="12">
        <f t="shared" si="1"/>
        <v>0</v>
      </c>
      <c r="G13" s="13"/>
      <c r="H13" s="13"/>
      <c r="I13" s="13"/>
      <c r="J13" s="12"/>
      <c r="K13" s="12">
        <f t="shared" si="11"/>
        <v>117560</v>
      </c>
      <c r="L13" s="13">
        <f t="shared" si="4"/>
        <v>23839</v>
      </c>
      <c r="M13" s="104"/>
      <c r="N13" s="105" t="s">
        <v>25</v>
      </c>
      <c r="O13" s="48">
        <f t="shared" si="15"/>
        <v>13785.317979</v>
      </c>
      <c r="P13" s="12">
        <v>10854</v>
      </c>
      <c r="Q13" s="12">
        <v>2931.317979</v>
      </c>
      <c r="R13" s="12"/>
      <c r="S13" s="61">
        <f t="shared" si="16"/>
        <v>-499</v>
      </c>
      <c r="T13" s="62">
        <v>-499</v>
      </c>
      <c r="U13" s="62"/>
      <c r="V13" s="62"/>
      <c r="W13" s="61">
        <f t="shared" si="17"/>
        <v>13286.317979</v>
      </c>
      <c r="X13" s="61">
        <f>T13+P13</f>
        <v>10355</v>
      </c>
      <c r="Y13" s="61">
        <f t="shared" ref="Y13:Z13" si="21">U13+Q13</f>
        <v>2931.317979</v>
      </c>
      <c r="Z13" s="61">
        <f t="shared" si="21"/>
        <v>0</v>
      </c>
      <c r="AA13" s="68"/>
    </row>
    <row r="14" ht="36" customHeight="1" spans="1:29">
      <c r="A14" s="86" t="s">
        <v>26</v>
      </c>
      <c r="B14" s="13">
        <f t="shared" si="19"/>
        <v>116870</v>
      </c>
      <c r="C14" s="13">
        <v>97012</v>
      </c>
      <c r="D14" s="13">
        <v>19658</v>
      </c>
      <c r="E14" s="13">
        <v>200</v>
      </c>
      <c r="F14" s="12">
        <f t="shared" si="1"/>
        <v>0</v>
      </c>
      <c r="G14" s="13"/>
      <c r="H14" s="13"/>
      <c r="I14" s="13"/>
      <c r="J14" s="12"/>
      <c r="K14" s="12">
        <f t="shared" si="11"/>
        <v>97012</v>
      </c>
      <c r="L14" s="13">
        <f t="shared" si="4"/>
        <v>19658</v>
      </c>
      <c r="M14" s="104"/>
      <c r="N14" s="105" t="s">
        <v>27</v>
      </c>
      <c r="O14" s="48">
        <f t="shared" si="15"/>
        <v>107047.974555</v>
      </c>
      <c r="P14" s="12">
        <v>95665</v>
      </c>
      <c r="Q14" s="12">
        <v>10789.974555</v>
      </c>
      <c r="R14" s="12">
        <v>593</v>
      </c>
      <c r="S14" s="61">
        <f t="shared" si="16"/>
        <v>-153</v>
      </c>
      <c r="T14" s="62">
        <v>-148</v>
      </c>
      <c r="U14" s="62"/>
      <c r="V14" s="62">
        <v>-5</v>
      </c>
      <c r="W14" s="61">
        <f t="shared" si="17"/>
        <v>106894.974555</v>
      </c>
      <c r="X14" s="61">
        <f t="shared" ref="X14:Z14" si="22">T14+P14</f>
        <v>95517</v>
      </c>
      <c r="Y14" s="61">
        <f t="shared" si="22"/>
        <v>10789.974555</v>
      </c>
      <c r="Z14" s="61">
        <f t="shared" si="22"/>
        <v>588</v>
      </c>
      <c r="AA14" s="33"/>
      <c r="AC14" s="69"/>
    </row>
    <row r="15" ht="38" customHeight="1" spans="1:29">
      <c r="A15" s="87" t="s">
        <v>28</v>
      </c>
      <c r="B15" s="13">
        <f t="shared" si="19"/>
        <v>13690</v>
      </c>
      <c r="C15" s="13">
        <v>13690</v>
      </c>
      <c r="D15" s="88"/>
      <c r="E15" s="88"/>
      <c r="F15" s="12">
        <f t="shared" si="1"/>
        <v>0</v>
      </c>
      <c r="G15" s="89"/>
      <c r="H15" s="89"/>
      <c r="I15" s="89"/>
      <c r="J15" s="12">
        <f t="shared" ref="J12:J21" si="23">SUM(K15:M15)</f>
        <v>13690</v>
      </c>
      <c r="K15" s="12">
        <f t="shared" ref="K15:K21" si="24">C15+G15</f>
        <v>13690</v>
      </c>
      <c r="L15" s="38">
        <f t="shared" ref="L15:L19" si="25">H15+D15</f>
        <v>0</v>
      </c>
      <c r="M15" s="104">
        <f>I15+E15</f>
        <v>0</v>
      </c>
      <c r="N15" s="105" t="s">
        <v>29</v>
      </c>
      <c r="O15" s="41">
        <f t="shared" si="15"/>
        <v>44334.80397</v>
      </c>
      <c r="P15" s="12">
        <v>33258</v>
      </c>
      <c r="Q15" s="12">
        <v>9576.80397</v>
      </c>
      <c r="R15" s="12">
        <v>1500</v>
      </c>
      <c r="S15" s="61">
        <f t="shared" si="16"/>
        <v>-550</v>
      </c>
      <c r="T15" s="45">
        <v>-550</v>
      </c>
      <c r="U15" s="45"/>
      <c r="V15" s="45"/>
      <c r="W15" s="61">
        <f t="shared" si="17"/>
        <v>43784.80397</v>
      </c>
      <c r="X15" s="61">
        <f t="shared" ref="X15:Z15" si="26">T15+P15</f>
        <v>32708</v>
      </c>
      <c r="Y15" s="61">
        <f t="shared" si="26"/>
        <v>9576.80397</v>
      </c>
      <c r="Z15" s="61">
        <f t="shared" si="26"/>
        <v>1500</v>
      </c>
      <c r="AA15" s="33"/>
      <c r="AB15" s="67"/>
      <c r="AC15" s="69"/>
    </row>
    <row r="16" ht="42" customHeight="1" spans="1:27">
      <c r="A16" s="90" t="s">
        <v>30</v>
      </c>
      <c r="B16" s="26">
        <f t="shared" si="19"/>
        <v>203180</v>
      </c>
      <c r="C16" s="26">
        <f t="shared" ref="C16:I16" si="27">SUM(C17:C19)</f>
        <v>114380</v>
      </c>
      <c r="D16" s="26">
        <f t="shared" si="27"/>
        <v>48800</v>
      </c>
      <c r="E16" s="26">
        <v>40000</v>
      </c>
      <c r="F16" s="26">
        <f>SUM(F17:F19)</f>
        <v>101065</v>
      </c>
      <c r="G16" s="26">
        <f>SUM(G17:G19)</f>
        <v>0</v>
      </c>
      <c r="H16" s="26">
        <f>SUM(H17:H19)</f>
        <v>100000</v>
      </c>
      <c r="I16" s="26">
        <f>SUM(I17:I19)</f>
        <v>1065</v>
      </c>
      <c r="J16" s="20">
        <f t="shared" si="23"/>
        <v>304245</v>
      </c>
      <c r="K16" s="20">
        <f t="shared" si="24"/>
        <v>114380</v>
      </c>
      <c r="L16" s="55">
        <f t="shared" si="25"/>
        <v>148800</v>
      </c>
      <c r="M16" s="101">
        <f t="shared" ref="M15:M21" si="28">I16+E16</f>
        <v>41065</v>
      </c>
      <c r="N16" s="105" t="s">
        <v>31</v>
      </c>
      <c r="O16" s="48">
        <f t="shared" si="15"/>
        <v>48093.2</v>
      </c>
      <c r="P16" s="12">
        <v>46602</v>
      </c>
      <c r="Q16" s="12">
        <v>477.2</v>
      </c>
      <c r="R16" s="12">
        <v>1014</v>
      </c>
      <c r="S16" s="61">
        <f t="shared" si="16"/>
        <v>-120</v>
      </c>
      <c r="T16" s="62"/>
      <c r="U16" s="62"/>
      <c r="V16" s="62">
        <v>-120</v>
      </c>
      <c r="W16" s="61">
        <f t="shared" si="17"/>
        <v>47973.2</v>
      </c>
      <c r="X16" s="61">
        <f t="shared" ref="X16:Z16" si="29">T16+P16</f>
        <v>46602</v>
      </c>
      <c r="Y16" s="61">
        <f t="shared" si="29"/>
        <v>477.2</v>
      </c>
      <c r="Z16" s="61">
        <f t="shared" si="29"/>
        <v>894</v>
      </c>
      <c r="AA16" s="33"/>
    </row>
    <row r="17" ht="43" customHeight="1" spans="1:27">
      <c r="A17" s="86" t="s">
        <v>32</v>
      </c>
      <c r="B17" s="13">
        <f t="shared" si="19"/>
        <v>4200</v>
      </c>
      <c r="C17" s="13">
        <v>4200</v>
      </c>
      <c r="D17" s="13"/>
      <c r="E17" s="91"/>
      <c r="F17" s="12">
        <f t="shared" ref="F17:F22" si="30">SUM(G17:I17)</f>
        <v>1065</v>
      </c>
      <c r="G17" s="91"/>
      <c r="H17" s="13"/>
      <c r="I17" s="13">
        <v>1065</v>
      </c>
      <c r="J17" s="12">
        <f t="shared" si="23"/>
        <v>5265</v>
      </c>
      <c r="K17" s="12">
        <f t="shared" si="24"/>
        <v>4200</v>
      </c>
      <c r="L17" s="38">
        <f t="shared" si="25"/>
        <v>0</v>
      </c>
      <c r="M17" s="104">
        <f t="shared" si="28"/>
        <v>1065</v>
      </c>
      <c r="N17" s="105" t="s">
        <v>33</v>
      </c>
      <c r="O17" s="41">
        <f t="shared" si="15"/>
        <v>51949.347503</v>
      </c>
      <c r="P17" s="12">
        <v>6792</v>
      </c>
      <c r="Q17" s="12">
        <v>2458.347503</v>
      </c>
      <c r="R17" s="12">
        <v>42699</v>
      </c>
      <c r="S17" s="61">
        <f t="shared" si="16"/>
        <v>24293</v>
      </c>
      <c r="T17" s="61">
        <v>-216</v>
      </c>
      <c r="U17" s="61">
        <v>11000</v>
      </c>
      <c r="V17" s="61">
        <f>13309+200</f>
        <v>13509</v>
      </c>
      <c r="W17" s="61">
        <f t="shared" si="17"/>
        <v>76242.347503</v>
      </c>
      <c r="X17" s="61">
        <f t="shared" ref="X17:Z17" si="31">T17+P17</f>
        <v>6576</v>
      </c>
      <c r="Y17" s="61">
        <f t="shared" si="31"/>
        <v>13458.347503</v>
      </c>
      <c r="Z17" s="61">
        <f t="shared" si="31"/>
        <v>56208</v>
      </c>
      <c r="AA17" s="33"/>
    </row>
    <row r="18" ht="37" customHeight="1" spans="1:27">
      <c r="A18" s="86" t="s">
        <v>34</v>
      </c>
      <c r="B18" s="13">
        <f t="shared" si="19"/>
        <v>197301</v>
      </c>
      <c r="C18" s="13">
        <v>108501</v>
      </c>
      <c r="D18" s="13">
        <v>48800</v>
      </c>
      <c r="E18" s="92">
        <v>40000</v>
      </c>
      <c r="F18" s="12">
        <f t="shared" si="30"/>
        <v>100000</v>
      </c>
      <c r="G18" s="12"/>
      <c r="H18" s="13">
        <v>100000</v>
      </c>
      <c r="I18" s="13"/>
      <c r="J18" s="12">
        <f t="shared" si="23"/>
        <v>297301</v>
      </c>
      <c r="K18" s="12">
        <f t="shared" si="24"/>
        <v>108501</v>
      </c>
      <c r="L18" s="38">
        <f t="shared" si="25"/>
        <v>148800</v>
      </c>
      <c r="M18" s="104">
        <f t="shared" si="28"/>
        <v>40000</v>
      </c>
      <c r="N18" s="105" t="s">
        <v>35</v>
      </c>
      <c r="O18" s="48">
        <f t="shared" si="15"/>
        <v>29397.006004</v>
      </c>
      <c r="P18" s="12">
        <v>25350</v>
      </c>
      <c r="Q18" s="12">
        <v>4047.006004</v>
      </c>
      <c r="R18" s="12"/>
      <c r="S18" s="61">
        <f t="shared" si="16"/>
        <v>-510</v>
      </c>
      <c r="T18" s="62">
        <v>-510</v>
      </c>
      <c r="U18" s="62"/>
      <c r="V18" s="62"/>
      <c r="W18" s="61">
        <f t="shared" si="17"/>
        <v>28887.006004</v>
      </c>
      <c r="X18" s="61">
        <f t="shared" ref="X18:Z18" si="32">T18+P18</f>
        <v>24840</v>
      </c>
      <c r="Y18" s="61">
        <f t="shared" si="32"/>
        <v>4047.006004</v>
      </c>
      <c r="Z18" s="61">
        <f t="shared" si="32"/>
        <v>0</v>
      </c>
      <c r="AA18" s="33"/>
    </row>
    <row r="19" ht="39" customHeight="1" spans="1:27">
      <c r="A19" s="86" t="s">
        <v>36</v>
      </c>
      <c r="B19" s="13">
        <f t="shared" si="19"/>
        <v>1679</v>
      </c>
      <c r="C19" s="13">
        <v>1679</v>
      </c>
      <c r="D19" s="13"/>
      <c r="E19" s="91"/>
      <c r="F19" s="12">
        <f t="shared" si="30"/>
        <v>0</v>
      </c>
      <c r="G19" s="91"/>
      <c r="H19" s="91"/>
      <c r="I19" s="91"/>
      <c r="J19" s="12">
        <f t="shared" si="23"/>
        <v>1679</v>
      </c>
      <c r="K19" s="12">
        <f t="shared" si="24"/>
        <v>1679</v>
      </c>
      <c r="L19" s="38">
        <f t="shared" si="25"/>
        <v>0</v>
      </c>
      <c r="M19" s="104">
        <f t="shared" si="28"/>
        <v>0</v>
      </c>
      <c r="N19" s="105" t="s">
        <v>37</v>
      </c>
      <c r="O19" s="48">
        <f t="shared" si="15"/>
        <v>26937.149212</v>
      </c>
      <c r="P19" s="12">
        <v>26052</v>
      </c>
      <c r="Q19" s="12">
        <v>885.149212</v>
      </c>
      <c r="R19" s="12"/>
      <c r="S19" s="61">
        <f t="shared" si="16"/>
        <v>0</v>
      </c>
      <c r="T19" s="62"/>
      <c r="U19" s="62"/>
      <c r="V19" s="62"/>
      <c r="W19" s="61">
        <f t="shared" si="17"/>
        <v>26937.149212</v>
      </c>
      <c r="X19" s="61">
        <f t="shared" ref="X19:Z19" si="33">T19+P19</f>
        <v>26052</v>
      </c>
      <c r="Y19" s="61">
        <f t="shared" si="33"/>
        <v>885.149212</v>
      </c>
      <c r="Z19" s="61">
        <f t="shared" si="33"/>
        <v>0</v>
      </c>
      <c r="AA19" s="33"/>
    </row>
    <row r="20" ht="41" customHeight="1" spans="1:27">
      <c r="A20" s="90" t="s">
        <v>38</v>
      </c>
      <c r="B20" s="26">
        <f t="shared" si="19"/>
        <v>92382.81</v>
      </c>
      <c r="C20" s="26">
        <v>88730.81</v>
      </c>
      <c r="D20" s="26"/>
      <c r="E20" s="26">
        <v>3652</v>
      </c>
      <c r="F20" s="20">
        <f t="shared" si="30"/>
        <v>4885</v>
      </c>
      <c r="G20" s="20"/>
      <c r="H20" s="85"/>
      <c r="I20" s="20">
        <v>4885</v>
      </c>
      <c r="J20" s="20">
        <f t="shared" si="23"/>
        <v>97267.81</v>
      </c>
      <c r="K20" s="20">
        <f t="shared" si="24"/>
        <v>88730.81</v>
      </c>
      <c r="L20" s="55">
        <f t="shared" ref="L19:L21" si="34">H20+D20</f>
        <v>0</v>
      </c>
      <c r="M20" s="101">
        <f t="shared" si="28"/>
        <v>8537</v>
      </c>
      <c r="N20" s="105" t="s">
        <v>39</v>
      </c>
      <c r="O20" s="41">
        <f t="shared" si="15"/>
        <v>2589</v>
      </c>
      <c r="P20" s="12">
        <v>2589</v>
      </c>
      <c r="Q20" s="12"/>
      <c r="R20" s="12"/>
      <c r="S20" s="61">
        <f t="shared" si="16"/>
        <v>0</v>
      </c>
      <c r="T20" s="61"/>
      <c r="U20" s="61"/>
      <c r="V20" s="61"/>
      <c r="W20" s="61">
        <f t="shared" si="17"/>
        <v>2589</v>
      </c>
      <c r="X20" s="61">
        <f t="shared" ref="X20:Z20" si="35">T20+P20</f>
        <v>2589</v>
      </c>
      <c r="Y20" s="61">
        <f t="shared" si="35"/>
        <v>0</v>
      </c>
      <c r="Z20" s="61">
        <f t="shared" si="35"/>
        <v>0</v>
      </c>
      <c r="AA20" s="33"/>
    </row>
    <row r="21" ht="36" customHeight="1" spans="1:27">
      <c r="A21" s="93" t="s">
        <v>40</v>
      </c>
      <c r="B21" s="26">
        <f t="shared" si="19"/>
        <v>0</v>
      </c>
      <c r="C21" s="26"/>
      <c r="D21" s="26"/>
      <c r="E21" s="26"/>
      <c r="F21" s="20">
        <f t="shared" si="30"/>
        <v>0</v>
      </c>
      <c r="G21" s="85"/>
      <c r="H21" s="85"/>
      <c r="I21" s="20"/>
      <c r="J21" s="20">
        <f t="shared" si="23"/>
        <v>0</v>
      </c>
      <c r="K21" s="20">
        <f t="shared" si="24"/>
        <v>0</v>
      </c>
      <c r="L21" s="55">
        <f t="shared" si="34"/>
        <v>0</v>
      </c>
      <c r="M21" s="101">
        <f t="shared" si="28"/>
        <v>0</v>
      </c>
      <c r="N21" s="105" t="s">
        <v>41</v>
      </c>
      <c r="O21" s="48">
        <f t="shared" si="15"/>
        <v>1149</v>
      </c>
      <c r="P21" s="12">
        <v>1149</v>
      </c>
      <c r="Q21" s="12">
        <v>0</v>
      </c>
      <c r="R21" s="12"/>
      <c r="S21" s="61">
        <f t="shared" si="16"/>
        <v>0</v>
      </c>
      <c r="T21" s="62"/>
      <c r="U21" s="62"/>
      <c r="V21" s="62"/>
      <c r="W21" s="61">
        <f t="shared" si="17"/>
        <v>1149</v>
      </c>
      <c r="X21" s="61">
        <f t="shared" ref="X21:Z21" si="36">T21+P21</f>
        <v>1149</v>
      </c>
      <c r="Y21" s="61">
        <f t="shared" si="36"/>
        <v>0</v>
      </c>
      <c r="Z21" s="61">
        <f t="shared" si="36"/>
        <v>0</v>
      </c>
      <c r="AA21" s="33"/>
    </row>
    <row r="22" ht="28" hidden="1" customHeight="1" spans="1:27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105" t="s">
        <v>42</v>
      </c>
      <c r="O22" s="48">
        <f t="shared" si="15"/>
        <v>305</v>
      </c>
      <c r="P22" s="12">
        <v>287</v>
      </c>
      <c r="Q22" s="12">
        <v>18</v>
      </c>
      <c r="R22" s="12"/>
      <c r="S22" s="61">
        <f t="shared" si="16"/>
        <v>0</v>
      </c>
      <c r="T22" s="63"/>
      <c r="U22" s="63"/>
      <c r="V22" s="63"/>
      <c r="W22" s="61">
        <f t="shared" si="17"/>
        <v>305</v>
      </c>
      <c r="X22" s="61">
        <f t="shared" ref="X22:Z22" si="37">T22+P22</f>
        <v>287</v>
      </c>
      <c r="Y22" s="61">
        <f t="shared" si="37"/>
        <v>18</v>
      </c>
      <c r="Z22" s="61">
        <f t="shared" si="37"/>
        <v>0</v>
      </c>
      <c r="AA22" s="33"/>
    </row>
    <row r="23" ht="37" customHeight="1" spans="1:27">
      <c r="A23" s="96"/>
      <c r="B23" s="13"/>
      <c r="C23" s="13"/>
      <c r="D23" s="13"/>
      <c r="E23" s="13"/>
      <c r="F23" s="12"/>
      <c r="G23" s="13"/>
      <c r="H23" s="13"/>
      <c r="I23" s="13"/>
      <c r="J23" s="13"/>
      <c r="K23" s="12"/>
      <c r="L23" s="38"/>
      <c r="M23" s="106"/>
      <c r="N23" s="105" t="s">
        <v>43</v>
      </c>
      <c r="O23" s="41">
        <f t="shared" si="15"/>
        <v>4560.865623</v>
      </c>
      <c r="P23" s="12">
        <v>3669</v>
      </c>
      <c r="Q23" s="12">
        <v>791.865623</v>
      </c>
      <c r="R23" s="12">
        <v>100</v>
      </c>
      <c r="S23" s="61">
        <f t="shared" si="16"/>
        <v>819</v>
      </c>
      <c r="T23" s="61"/>
      <c r="U23" s="61"/>
      <c r="V23" s="61">
        <v>819</v>
      </c>
      <c r="W23" s="61">
        <f t="shared" si="17"/>
        <v>5379.865623</v>
      </c>
      <c r="X23" s="61">
        <f t="shared" ref="X23:Z23" si="38">T23+P23</f>
        <v>3669</v>
      </c>
      <c r="Y23" s="61">
        <f t="shared" si="38"/>
        <v>791.865623</v>
      </c>
      <c r="Z23" s="61">
        <f t="shared" si="38"/>
        <v>919</v>
      </c>
      <c r="AA23" s="70"/>
    </row>
    <row r="24" ht="26" hidden="1" customHeight="1" spans="1:27">
      <c r="A24" s="82"/>
      <c r="B24" s="13"/>
      <c r="C24" s="13"/>
      <c r="D24" s="13"/>
      <c r="E24" s="13"/>
      <c r="F24" s="12"/>
      <c r="G24" s="22"/>
      <c r="H24" s="23"/>
      <c r="I24" s="13"/>
      <c r="J24" s="12"/>
      <c r="K24" s="12"/>
      <c r="L24" s="38"/>
      <c r="M24" s="104"/>
      <c r="N24" s="105" t="s">
        <v>44</v>
      </c>
      <c r="O24" s="48">
        <f t="shared" si="15"/>
        <v>32116.515836</v>
      </c>
      <c r="P24" s="12">
        <v>29520</v>
      </c>
      <c r="Q24" s="12">
        <v>2596.515836</v>
      </c>
      <c r="R24" s="12"/>
      <c r="S24" s="61">
        <f t="shared" si="16"/>
        <v>0</v>
      </c>
      <c r="T24" s="62"/>
      <c r="U24" s="62"/>
      <c r="V24" s="62"/>
      <c r="W24" s="61">
        <f t="shared" si="17"/>
        <v>32116.515836</v>
      </c>
      <c r="X24" s="61">
        <f t="shared" ref="X24:Z24" si="39">T24+P24</f>
        <v>29520</v>
      </c>
      <c r="Y24" s="61">
        <f t="shared" si="39"/>
        <v>2596.515836</v>
      </c>
      <c r="Z24" s="61">
        <f t="shared" si="39"/>
        <v>0</v>
      </c>
      <c r="AA24" s="33"/>
    </row>
    <row r="25" ht="26" customHeight="1" spans="1:27">
      <c r="A25" s="96"/>
      <c r="B25" s="13"/>
      <c r="C25" s="13"/>
      <c r="D25" s="13"/>
      <c r="E25" s="13"/>
      <c r="F25" s="12"/>
      <c r="G25" s="24"/>
      <c r="H25" s="25"/>
      <c r="I25" s="107"/>
      <c r="J25" s="12"/>
      <c r="K25" s="12"/>
      <c r="L25" s="38"/>
      <c r="M25" s="104"/>
      <c r="N25" s="105" t="s">
        <v>45</v>
      </c>
      <c r="O25" s="48">
        <f t="shared" si="15"/>
        <v>2405</v>
      </c>
      <c r="P25" s="12">
        <v>2405</v>
      </c>
      <c r="Q25" s="12"/>
      <c r="R25" s="12"/>
      <c r="S25" s="61">
        <f t="shared" si="16"/>
        <v>0</v>
      </c>
      <c r="T25" s="63"/>
      <c r="U25" s="63"/>
      <c r="V25" s="63"/>
      <c r="W25" s="61">
        <f t="shared" si="17"/>
        <v>2405</v>
      </c>
      <c r="X25" s="61">
        <f t="shared" ref="X25:Z25" si="40">T25+P25</f>
        <v>2405</v>
      </c>
      <c r="Y25" s="61">
        <f t="shared" si="40"/>
        <v>0</v>
      </c>
      <c r="Z25" s="61">
        <f t="shared" si="40"/>
        <v>0</v>
      </c>
      <c r="AA25" s="33"/>
    </row>
    <row r="26" ht="37" customHeight="1" spans="1:27">
      <c r="A26" s="96"/>
      <c r="B26" s="13"/>
      <c r="C26" s="13"/>
      <c r="D26" s="13"/>
      <c r="E26" s="13"/>
      <c r="F26" s="12"/>
      <c r="G26" s="24"/>
      <c r="H26" s="25"/>
      <c r="I26" s="107"/>
      <c r="J26" s="12"/>
      <c r="K26" s="12"/>
      <c r="L26" s="38"/>
      <c r="M26" s="104"/>
      <c r="N26" s="105" t="s">
        <v>46</v>
      </c>
      <c r="O26" s="48">
        <f t="shared" si="15"/>
        <v>4277.317485</v>
      </c>
      <c r="P26" s="12">
        <v>3303</v>
      </c>
      <c r="Q26" s="12">
        <v>574.317485</v>
      </c>
      <c r="R26" s="12">
        <v>400</v>
      </c>
      <c r="S26" s="61">
        <f t="shared" si="16"/>
        <v>-210</v>
      </c>
      <c r="T26" s="61">
        <f>-210</f>
        <v>-210</v>
      </c>
      <c r="U26" s="53"/>
      <c r="V26" s="53"/>
      <c r="W26" s="61">
        <f t="shared" si="17"/>
        <v>4067.317485</v>
      </c>
      <c r="X26" s="61">
        <f t="shared" ref="X26:Z26" si="41">T26+P26</f>
        <v>3093</v>
      </c>
      <c r="Y26" s="61">
        <f t="shared" si="41"/>
        <v>574.317485</v>
      </c>
      <c r="Z26" s="61">
        <f t="shared" si="41"/>
        <v>400</v>
      </c>
      <c r="AA26" s="33"/>
    </row>
    <row r="27" ht="25" hidden="1" customHeight="1" spans="1:27">
      <c r="A27" s="96"/>
      <c r="B27" s="13"/>
      <c r="C27" s="13"/>
      <c r="D27" s="13"/>
      <c r="E27" s="13"/>
      <c r="F27" s="12"/>
      <c r="G27" s="24"/>
      <c r="H27" s="25"/>
      <c r="I27" s="25"/>
      <c r="J27" s="12"/>
      <c r="K27" s="12"/>
      <c r="L27" s="38"/>
      <c r="M27" s="104"/>
      <c r="N27" s="105" t="s">
        <v>47</v>
      </c>
      <c r="O27" s="48">
        <f t="shared" si="15"/>
        <v>5300</v>
      </c>
      <c r="P27" s="12">
        <v>4000</v>
      </c>
      <c r="Q27" s="12">
        <v>300</v>
      </c>
      <c r="R27" s="12">
        <v>1000</v>
      </c>
      <c r="S27" s="61">
        <f t="shared" si="16"/>
        <v>0</v>
      </c>
      <c r="T27" s="16"/>
      <c r="U27" s="16"/>
      <c r="V27" s="16"/>
      <c r="W27" s="61">
        <f t="shared" si="17"/>
        <v>5300</v>
      </c>
      <c r="X27" s="61">
        <f t="shared" ref="X27:Z27" si="42">T27+P27</f>
        <v>4000</v>
      </c>
      <c r="Y27" s="61">
        <f t="shared" si="42"/>
        <v>300</v>
      </c>
      <c r="Z27" s="61">
        <f t="shared" si="42"/>
        <v>1000</v>
      </c>
      <c r="AA27" s="33"/>
    </row>
    <row r="28" ht="28" customHeight="1" spans="1:27">
      <c r="A28" s="96"/>
      <c r="B28" s="13"/>
      <c r="C28" s="13"/>
      <c r="D28" s="13"/>
      <c r="E28" s="13"/>
      <c r="F28" s="12"/>
      <c r="G28" s="24"/>
      <c r="H28" s="25"/>
      <c r="I28" s="25"/>
      <c r="J28" s="12"/>
      <c r="K28" s="12"/>
      <c r="L28" s="38"/>
      <c r="M28" s="104"/>
      <c r="N28" s="105" t="s">
        <v>48</v>
      </c>
      <c r="O28" s="48">
        <f t="shared" si="15"/>
        <v>21245.92</v>
      </c>
      <c r="P28" s="48">
        <v>1082</v>
      </c>
      <c r="Q28" s="48">
        <v>20163.92</v>
      </c>
      <c r="R28" s="48"/>
      <c r="S28" s="61">
        <f t="shared" si="16"/>
        <v>81231</v>
      </c>
      <c r="T28" s="16"/>
      <c r="U28" s="16">
        <v>81231</v>
      </c>
      <c r="V28" s="16"/>
      <c r="W28" s="61">
        <f t="shared" si="17"/>
        <v>102476.92</v>
      </c>
      <c r="X28" s="61">
        <f t="shared" ref="X28:Z28" si="43">T28+P28</f>
        <v>1082</v>
      </c>
      <c r="Y28" s="61">
        <f t="shared" si="43"/>
        <v>101394.92</v>
      </c>
      <c r="Z28" s="61">
        <f t="shared" si="43"/>
        <v>0</v>
      </c>
      <c r="AA28" s="33"/>
    </row>
    <row r="29" ht="33.75" hidden="1" customHeight="1" spans="1:29">
      <c r="A29" s="96"/>
      <c r="B29" s="13"/>
      <c r="C29" s="13"/>
      <c r="D29" s="13"/>
      <c r="E29" s="13"/>
      <c r="F29" s="12"/>
      <c r="G29" s="16"/>
      <c r="H29" s="25"/>
      <c r="I29" s="25"/>
      <c r="J29" s="12"/>
      <c r="K29" s="12"/>
      <c r="L29" s="38"/>
      <c r="M29" s="104"/>
      <c r="N29" s="105" t="s">
        <v>49</v>
      </c>
      <c r="O29" s="48">
        <f t="shared" si="15"/>
        <v>25360.1774</v>
      </c>
      <c r="P29" s="48">
        <v>25360.1774</v>
      </c>
      <c r="Q29" s="108"/>
      <c r="R29" s="108"/>
      <c r="S29" s="53">
        <f t="shared" si="16"/>
        <v>0</v>
      </c>
      <c r="T29" s="59"/>
      <c r="U29" s="59"/>
      <c r="V29" s="59"/>
      <c r="W29" s="53">
        <f t="shared" si="17"/>
        <v>25360.1774</v>
      </c>
      <c r="X29" s="53">
        <f t="shared" ref="X29:Z29" si="44">T29+P29</f>
        <v>25360.1774</v>
      </c>
      <c r="Y29" s="53">
        <f t="shared" si="44"/>
        <v>0</v>
      </c>
      <c r="Z29" s="53">
        <f t="shared" si="44"/>
        <v>0</v>
      </c>
      <c r="AA29" s="33"/>
      <c r="AC29" s="71"/>
    </row>
    <row r="30" ht="24" hidden="1" customHeight="1" spans="1:27">
      <c r="A30" s="96"/>
      <c r="B30" s="13"/>
      <c r="C30" s="13"/>
      <c r="D30" s="13"/>
      <c r="E30" s="13"/>
      <c r="F30" s="12"/>
      <c r="G30" s="24"/>
      <c r="H30" s="25"/>
      <c r="I30" s="25"/>
      <c r="J30" s="12"/>
      <c r="K30" s="12"/>
      <c r="L30" s="38"/>
      <c r="M30" s="104"/>
      <c r="N30" s="105" t="s">
        <v>50</v>
      </c>
      <c r="O30" s="48">
        <f t="shared" si="15"/>
        <v>52</v>
      </c>
      <c r="P30" s="48">
        <v>52</v>
      </c>
      <c r="Q30" s="108"/>
      <c r="R30" s="108"/>
      <c r="S30" s="53">
        <f t="shared" si="16"/>
        <v>0</v>
      </c>
      <c r="T30" s="59"/>
      <c r="U30" s="59"/>
      <c r="V30" s="59"/>
      <c r="W30" s="53">
        <f t="shared" si="17"/>
        <v>52</v>
      </c>
      <c r="X30" s="53">
        <f t="shared" ref="X30:Z30" si="45">T30+P30</f>
        <v>52</v>
      </c>
      <c r="Y30" s="53">
        <f t="shared" si="45"/>
        <v>0</v>
      </c>
      <c r="Z30" s="53">
        <f t="shared" si="45"/>
        <v>0</v>
      </c>
      <c r="AA30" s="33"/>
    </row>
    <row r="31" ht="35" customHeight="1" spans="1:27">
      <c r="A31" s="96"/>
      <c r="B31" s="13"/>
      <c r="C31" s="13"/>
      <c r="D31" s="13"/>
      <c r="E31" s="13"/>
      <c r="F31" s="12"/>
      <c r="G31" s="24"/>
      <c r="H31" s="25"/>
      <c r="I31" s="25"/>
      <c r="J31" s="12"/>
      <c r="K31" s="12"/>
      <c r="L31" s="38"/>
      <c r="M31" s="104"/>
      <c r="N31" s="102" t="s">
        <v>51</v>
      </c>
      <c r="O31" s="108">
        <f t="shared" si="15"/>
        <v>26374</v>
      </c>
      <c r="P31" s="108">
        <v>19897</v>
      </c>
      <c r="Q31" s="108">
        <v>1650</v>
      </c>
      <c r="R31" s="108">
        <v>4827</v>
      </c>
      <c r="S31" s="53">
        <f t="shared" si="16"/>
        <v>18970</v>
      </c>
      <c r="T31" s="59">
        <v>20197</v>
      </c>
      <c r="U31" s="59"/>
      <c r="V31" s="59">
        <v>-1227</v>
      </c>
      <c r="W31" s="53">
        <f t="shared" si="17"/>
        <v>45344</v>
      </c>
      <c r="X31" s="53">
        <f t="shared" ref="X31:Z31" si="46">T31+P31</f>
        <v>40094</v>
      </c>
      <c r="Y31" s="53">
        <f t="shared" si="46"/>
        <v>1650</v>
      </c>
      <c r="Z31" s="53">
        <f t="shared" si="46"/>
        <v>3600</v>
      </c>
      <c r="AA31" s="33"/>
    </row>
    <row r="32" ht="27" customHeight="1" spans="1:27">
      <c r="A32" s="96"/>
      <c r="B32" s="13"/>
      <c r="C32" s="13"/>
      <c r="D32" s="13"/>
      <c r="E32" s="13"/>
      <c r="F32" s="12"/>
      <c r="G32" s="13"/>
      <c r="H32" s="13"/>
      <c r="I32" s="13"/>
      <c r="J32" s="13"/>
      <c r="K32" s="12"/>
      <c r="L32" s="13"/>
      <c r="M32" s="104"/>
      <c r="N32" s="102" t="s">
        <v>52</v>
      </c>
      <c r="O32" s="108">
        <f t="shared" si="15"/>
        <v>46326</v>
      </c>
      <c r="P32" s="108">
        <v>46326</v>
      </c>
      <c r="Q32" s="108"/>
      <c r="R32" s="108"/>
      <c r="S32" s="53">
        <f t="shared" si="16"/>
        <v>-16000</v>
      </c>
      <c r="T32" s="59">
        <v>-16000</v>
      </c>
      <c r="U32" s="59"/>
      <c r="V32" s="59"/>
      <c r="W32" s="53">
        <f t="shared" si="17"/>
        <v>30326</v>
      </c>
      <c r="X32" s="53">
        <f t="shared" ref="X32:Z32" si="47">T32+P32</f>
        <v>30326</v>
      </c>
      <c r="Y32" s="53">
        <f t="shared" si="47"/>
        <v>0</v>
      </c>
      <c r="Z32" s="53">
        <f t="shared" si="47"/>
        <v>0</v>
      </c>
      <c r="AA32" s="33"/>
    </row>
    <row r="33" ht="33.75" hidden="1" customHeight="1" spans="1:27">
      <c r="A33" s="82"/>
      <c r="B33" s="26"/>
      <c r="C33" s="26"/>
      <c r="D33" s="26"/>
      <c r="E33" s="26"/>
      <c r="F33" s="85"/>
      <c r="G33" s="26"/>
      <c r="H33" s="26"/>
      <c r="I33" s="26"/>
      <c r="J33" s="26"/>
      <c r="K33" s="20"/>
      <c r="L33" s="26"/>
      <c r="M33" s="101"/>
      <c r="N33" s="102" t="s">
        <v>53</v>
      </c>
      <c r="O33" s="48">
        <f t="shared" si="15"/>
        <v>0</v>
      </c>
      <c r="P33" s="48"/>
      <c r="Q33" s="48"/>
      <c r="R33" s="48"/>
      <c r="S33" s="61">
        <f t="shared" si="16"/>
        <v>0</v>
      </c>
      <c r="T33" s="16"/>
      <c r="U33" s="16"/>
      <c r="V33" s="16"/>
      <c r="W33" s="61">
        <f t="shared" si="17"/>
        <v>0</v>
      </c>
      <c r="X33" s="61">
        <f t="shared" ref="X33:Z33" si="48">T33+P33</f>
        <v>0</v>
      </c>
      <c r="Y33" s="61">
        <f t="shared" si="48"/>
        <v>0</v>
      </c>
      <c r="Z33" s="61">
        <f t="shared" si="48"/>
        <v>0</v>
      </c>
      <c r="AA33" s="33"/>
    </row>
    <row r="34" ht="33.75" hidden="1" customHeight="1" spans="1:28">
      <c r="A34" s="82"/>
      <c r="B34" s="13"/>
      <c r="C34" s="13"/>
      <c r="D34" s="13"/>
      <c r="E34" s="13"/>
      <c r="F34" s="12"/>
      <c r="G34" s="13"/>
      <c r="H34" s="13"/>
      <c r="I34" s="13"/>
      <c r="J34" s="12"/>
      <c r="K34" s="12"/>
      <c r="L34" s="13"/>
      <c r="M34" s="104"/>
      <c r="N34" s="102" t="s">
        <v>54</v>
      </c>
      <c r="O34" s="48">
        <f t="shared" si="15"/>
        <v>0</v>
      </c>
      <c r="P34" s="48"/>
      <c r="Q34" s="48"/>
      <c r="R34" s="48"/>
      <c r="S34" s="111">
        <f t="shared" si="16"/>
        <v>0</v>
      </c>
      <c r="T34" s="112"/>
      <c r="U34" s="112"/>
      <c r="V34" s="112"/>
      <c r="W34" s="61">
        <f t="shared" si="17"/>
        <v>0</v>
      </c>
      <c r="X34" s="61">
        <f t="shared" ref="X34:Z34" si="49">T34+P34</f>
        <v>0</v>
      </c>
      <c r="Y34" s="61">
        <f t="shared" si="49"/>
        <v>0</v>
      </c>
      <c r="Z34" s="111">
        <f t="shared" si="49"/>
        <v>0</v>
      </c>
      <c r="AA34" s="33"/>
      <c r="AB34" s="72"/>
    </row>
    <row r="35" ht="24" hidden="1" customHeight="1" spans="1:29">
      <c r="A35" s="86"/>
      <c r="B35" s="13"/>
      <c r="C35" s="13"/>
      <c r="D35" s="13"/>
      <c r="E35" s="13"/>
      <c r="F35" s="12"/>
      <c r="G35" s="13"/>
      <c r="H35" s="13"/>
      <c r="I35" s="13"/>
      <c r="J35" s="12"/>
      <c r="K35" s="12"/>
      <c r="L35" s="13"/>
      <c r="M35" s="104"/>
      <c r="N35" s="105" t="s">
        <v>55</v>
      </c>
      <c r="O35" s="48">
        <f t="shared" si="15"/>
        <v>0</v>
      </c>
      <c r="P35" s="48"/>
      <c r="Q35" s="48"/>
      <c r="R35" s="48"/>
      <c r="S35" s="111">
        <f t="shared" si="16"/>
        <v>0</v>
      </c>
      <c r="T35" s="89"/>
      <c r="U35" s="89"/>
      <c r="V35" s="89"/>
      <c r="W35" s="61">
        <f t="shared" si="17"/>
        <v>0</v>
      </c>
      <c r="X35" s="61">
        <f t="shared" ref="X35:Z35" si="50">T35+P35</f>
        <v>0</v>
      </c>
      <c r="Y35" s="61">
        <f t="shared" si="50"/>
        <v>0</v>
      </c>
      <c r="Z35" s="61">
        <f t="shared" si="50"/>
        <v>0</v>
      </c>
      <c r="AA35" s="73"/>
      <c r="AB35" s="72"/>
      <c r="AC35" s="72"/>
    </row>
    <row r="36" ht="33" customHeight="1" spans="1:29">
      <c r="A36" s="86"/>
      <c r="B36" s="13"/>
      <c r="C36" s="13"/>
      <c r="D36" s="13"/>
      <c r="E36" s="13"/>
      <c r="F36" s="12"/>
      <c r="G36" s="13"/>
      <c r="H36" s="13"/>
      <c r="I36" s="13"/>
      <c r="J36" s="12"/>
      <c r="K36" s="12"/>
      <c r="L36" s="13"/>
      <c r="M36" s="104"/>
      <c r="N36" s="102" t="s">
        <v>56</v>
      </c>
      <c r="O36" s="108">
        <f t="shared" si="15"/>
        <v>1153</v>
      </c>
      <c r="P36" s="85">
        <v>5</v>
      </c>
      <c r="Q36" s="108">
        <v>31</v>
      </c>
      <c r="R36" s="108">
        <v>1117</v>
      </c>
      <c r="S36" s="111">
        <f t="shared" si="16"/>
        <v>6704</v>
      </c>
      <c r="T36" s="113"/>
      <c r="U36" s="59">
        <v>7769</v>
      </c>
      <c r="V36" s="111">
        <v>-1065</v>
      </c>
      <c r="W36" s="53">
        <f t="shared" si="17"/>
        <v>7857</v>
      </c>
      <c r="X36" s="53">
        <f t="shared" ref="X36:Z36" si="51">T36+P36</f>
        <v>5</v>
      </c>
      <c r="Y36" s="53">
        <f t="shared" si="51"/>
        <v>7800</v>
      </c>
      <c r="Z36" s="53">
        <f t="shared" si="51"/>
        <v>52</v>
      </c>
      <c r="AA36" s="73"/>
      <c r="AB36" s="72"/>
      <c r="AC36" s="72"/>
    </row>
    <row r="37" ht="32" customHeight="1" spans="1:29">
      <c r="A37" s="86"/>
      <c r="B37" s="13"/>
      <c r="C37" s="13"/>
      <c r="D37" s="13"/>
      <c r="E37" s="13"/>
      <c r="F37" s="12"/>
      <c r="G37" s="13"/>
      <c r="H37" s="13"/>
      <c r="I37" s="13"/>
      <c r="J37" s="12"/>
      <c r="K37" s="12"/>
      <c r="L37" s="13"/>
      <c r="M37" s="104"/>
      <c r="N37" s="102" t="s">
        <v>57</v>
      </c>
      <c r="O37" s="108">
        <f t="shared" si="15"/>
        <v>0</v>
      </c>
      <c r="P37" s="48"/>
      <c r="Q37" s="48"/>
      <c r="R37" s="48"/>
      <c r="S37" s="111">
        <f t="shared" si="16"/>
        <v>4892</v>
      </c>
      <c r="T37" s="89"/>
      <c r="U37" s="59">
        <v>4892</v>
      </c>
      <c r="V37" s="89"/>
      <c r="W37" s="53">
        <f t="shared" si="17"/>
        <v>4892</v>
      </c>
      <c r="X37" s="61"/>
      <c r="Y37" s="53">
        <f>U37+Q37</f>
        <v>4892</v>
      </c>
      <c r="Z37" s="61"/>
      <c r="AA37" s="73"/>
      <c r="AB37" s="72"/>
      <c r="AC37" s="72"/>
    </row>
    <row r="38" s="2" customFormat="1" ht="35" customHeight="1" spans="1:26">
      <c r="A38" s="94" t="s">
        <v>58</v>
      </c>
      <c r="B38" s="95">
        <f>SUM(B7,B10,B16,B20,B21)</f>
        <v>908881.81</v>
      </c>
      <c r="C38" s="95">
        <f>SUM(C7,C10,C16,C20,C21)</f>
        <v>688810.81</v>
      </c>
      <c r="D38" s="95">
        <f>SUM(D7,D10,D16,D20,D21)</f>
        <v>122905</v>
      </c>
      <c r="E38" s="95">
        <f t="shared" ref="E38:M38" si="52">SUM(E7,E10,E16,E20,E21)</f>
        <v>97166</v>
      </c>
      <c r="F38" s="95">
        <f t="shared" si="52"/>
        <v>64085</v>
      </c>
      <c r="G38" s="95">
        <f t="shared" si="52"/>
        <v>-33443</v>
      </c>
      <c r="H38" s="95">
        <f t="shared" si="52"/>
        <v>104892</v>
      </c>
      <c r="I38" s="95">
        <f t="shared" si="52"/>
        <v>-7364</v>
      </c>
      <c r="J38" s="95">
        <f t="shared" si="52"/>
        <v>972966.81</v>
      </c>
      <c r="K38" s="95">
        <f t="shared" si="52"/>
        <v>655367.81</v>
      </c>
      <c r="L38" s="95">
        <f t="shared" si="52"/>
        <v>227797</v>
      </c>
      <c r="M38" s="95">
        <f t="shared" si="52"/>
        <v>89802</v>
      </c>
      <c r="N38" s="109" t="s">
        <v>59</v>
      </c>
      <c r="O38" s="95">
        <f>SUM(O7,O31,O32,O33,O34,O36)</f>
        <v>908881.69036</v>
      </c>
      <c r="P38" s="95">
        <f>SUM(P7,P31,P32,P33,P34,P36)</f>
        <v>688811.1774</v>
      </c>
      <c r="Q38" s="95">
        <f t="shared" ref="Q38:V38" si="53">SUM(Q7,Q29,Q30,Q31,Q32,Q33,Q34,Q36,Q37)</f>
        <v>122904.51296</v>
      </c>
      <c r="R38" s="95">
        <f t="shared" si="53"/>
        <v>97166</v>
      </c>
      <c r="S38" s="95">
        <f t="shared" si="16"/>
        <v>64085</v>
      </c>
      <c r="T38" s="95">
        <f t="shared" ref="T38:Z38" si="54">SUM(T7,T29,T30,T31,T32,T33,T34,T36,T37)</f>
        <v>-33443</v>
      </c>
      <c r="U38" s="95">
        <f t="shared" si="54"/>
        <v>104892</v>
      </c>
      <c r="V38" s="95">
        <f t="shared" si="54"/>
        <v>-7364</v>
      </c>
      <c r="W38" s="95">
        <f>SUM(W7,W31,W32,W33,W34,W36,W37)</f>
        <v>972966.69036</v>
      </c>
      <c r="X38" s="95">
        <f>SUM(X7,X31,X32,X33,X34,X36)</f>
        <v>655368.1774</v>
      </c>
      <c r="Y38" s="95">
        <f>SUM(Y7,Y29,Y30,Y31,Y32,Y33,Y34,Y36,Y37)</f>
        <v>227796.51296</v>
      </c>
      <c r="Z38" s="95">
        <f>SUM(Z7,Z29,Z30,Z31,Z32,Z33,Z34,Z36,Z37)</f>
        <v>89802</v>
      </c>
    </row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 spans="14:26">
      <c r="N46" s="110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8" customHeight="1"/>
    <row r="48" ht="18" customHeight="1"/>
    <row r="49" ht="18" customHeight="1"/>
    <row r="50" ht="18" customHeight="1"/>
    <row r="51" s="3" customFormat="1" ht="18" customHeight="1" spans="1:2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7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ht="20.1" customHeight="1"/>
    <row r="159" ht="20.1" customHeight="1"/>
    <row r="160" ht="20.1" customHeight="1"/>
    <row r="161" ht="20.1" customHeight="1"/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ht="20.1" customHeight="1"/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20.1" customHeight="1"/>
    <row r="209" ht="20.1" customHeight="1"/>
    <row r="210" ht="20.1" customHeight="1"/>
    <row r="211" ht="20.1" customHeight="1"/>
    <row r="212" ht="20.1" customHeight="1"/>
    <row r="213" ht="20.1" customHeight="1"/>
    <row r="214" ht="20.1" customHeight="1"/>
    <row r="215" ht="20.1" customHeight="1"/>
    <row r="216" ht="20.1" customHeight="1"/>
    <row r="217" ht="20.1" customHeight="1"/>
    <row r="218" ht="20.1" customHeight="1"/>
    <row r="219" ht="20.1" customHeight="1"/>
    <row r="220" ht="20.1" customHeight="1"/>
    <row r="221" ht="20.1" customHeight="1"/>
    <row r="222" ht="20.1" customHeight="1"/>
    <row r="223" ht="20.1" customHeight="1"/>
    <row r="224" ht="20.1" customHeight="1"/>
    <row r="225" ht="20.1" customHeight="1"/>
    <row r="226" ht="20.1" customHeight="1"/>
    <row r="227" ht="20.1" customHeight="1"/>
    <row r="228" ht="20.1" customHeight="1"/>
    <row r="229" ht="20.1" customHeight="1"/>
    <row r="230" ht="20.1" customHeight="1"/>
    <row r="231" ht="20.1" customHeight="1"/>
    <row r="232" ht="20.1" customHeight="1"/>
    <row r="233" ht="20.1" customHeight="1"/>
    <row r="234" ht="20.1" customHeight="1"/>
    <row r="235" ht="20.1" customHeight="1"/>
    <row r="236" ht="20.1" customHeight="1"/>
    <row r="237" ht="20.1" customHeight="1"/>
    <row r="238" ht="20.1" customHeight="1"/>
    <row r="239" ht="20.1" customHeight="1"/>
    <row r="240" ht="20.1" customHeight="1"/>
    <row r="241" ht="20.1" customHeight="1"/>
    <row r="242" ht="20.1" customHeight="1"/>
    <row r="243" ht="20.1" customHeight="1"/>
    <row r="244" ht="20.1" customHeight="1"/>
    <row r="245" ht="20.1" customHeight="1"/>
    <row r="246" ht="20.1" customHeight="1"/>
    <row r="247" ht="20.1" customHeight="1"/>
    <row r="248" ht="20.1" customHeight="1"/>
    <row r="249" ht="20.1" customHeight="1"/>
    <row r="250" ht="20.1" customHeight="1"/>
    <row r="251" ht="20.1" customHeight="1"/>
    <row r="252" ht="20.1" customHeight="1"/>
    <row r="253" ht="20.1" customHeight="1"/>
    <row r="254" ht="20.1" customHeight="1"/>
    <row r="255" ht="20.1" customHeight="1"/>
    <row r="256" ht="20.1" customHeight="1"/>
    <row r="257" ht="20.1" customHeight="1"/>
    <row r="258" ht="20.1" customHeight="1"/>
    <row r="259" ht="20.1" customHeight="1"/>
    <row r="260" ht="20.1" customHeight="1"/>
  </sheetData>
  <mergeCells count="7">
    <mergeCell ref="A2:Z2"/>
    <mergeCell ref="B5:E5"/>
    <mergeCell ref="F5:I5"/>
    <mergeCell ref="J5:M5"/>
    <mergeCell ref="O5:R5"/>
    <mergeCell ref="S5:V5"/>
    <mergeCell ref="W5:Z5"/>
  </mergeCells>
  <printOptions horizontalCentered="1"/>
  <pageMargins left="0.0777777777777778" right="0.0388888888888889" top="0.984027777777778" bottom="0.0777777777777778" header="0.118055555555556" footer="0.0777777777777778"/>
  <pageSetup paperSize="8" scale="66" firstPageNumber="93" orientation="landscape" useFirstPageNumber="1" horizontalDpi="60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  <pageSetUpPr fitToPage="1"/>
  </sheetPr>
  <dimension ref="A1:AC266"/>
  <sheetViews>
    <sheetView showGridLines="0" showZeros="0" tabSelected="1" zoomScale="85" zoomScaleNormal="85" workbookViewId="0">
      <pane xSplit="1" ySplit="6" topLeftCell="B19" activePane="bottomRight" state="frozen"/>
      <selection/>
      <selection pane="topRight"/>
      <selection pane="bottomLeft"/>
      <selection pane="bottomRight" activeCell="F22" sqref="F22"/>
    </sheetView>
  </sheetViews>
  <sheetFormatPr defaultColWidth="9" defaultRowHeight="14.25"/>
  <cols>
    <col min="1" max="1" width="28.625" style="4" customWidth="1"/>
    <col min="2" max="2" width="12.7833333333333" style="4" customWidth="1"/>
    <col min="3" max="4" width="10.875" style="4" customWidth="1"/>
    <col min="5" max="5" width="11.9083333333333" style="4" customWidth="1"/>
    <col min="6" max="6" width="12.05" style="4" customWidth="1"/>
    <col min="7" max="7" width="11.625" style="4" customWidth="1"/>
    <col min="8" max="8" width="11.75" style="4" customWidth="1"/>
    <col min="9" max="9" width="12.0583333333333" style="4" customWidth="1"/>
    <col min="10" max="10" width="10.75" style="4" customWidth="1"/>
    <col min="11" max="12" width="11" style="4" customWidth="1"/>
    <col min="13" max="13" width="10.375" style="4" customWidth="1"/>
    <col min="14" max="14" width="30.125" style="4" customWidth="1"/>
    <col min="15" max="15" width="12.6416666666667" style="4" customWidth="1"/>
    <col min="16" max="16" width="11.375" style="4" customWidth="1"/>
    <col min="17" max="22" width="12.125" style="4" customWidth="1"/>
    <col min="23" max="23" width="13.125" style="4" customWidth="1"/>
    <col min="24" max="26" width="12.125" style="4" customWidth="1"/>
    <col min="27" max="27" width="11" style="4" customWidth="1"/>
    <col min="28" max="28" width="10.5" style="4" customWidth="1"/>
    <col min="29" max="29" width="10" style="4" customWidth="1"/>
    <col min="30" max="16384" width="9" style="4"/>
  </cols>
  <sheetData>
    <row r="1" ht="18.75" spans="1:13">
      <c r="A1" s="5" t="s">
        <v>60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0" customHeight="1" spans="1:27">
      <c r="A2" s="7" t="s">
        <v>61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64"/>
    </row>
    <row r="3" ht="18" hidden="1" customHeight="1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21.75" customHeight="1" spans="1:26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Z4" s="65" t="s">
        <v>2</v>
      </c>
    </row>
    <row r="5" s="1" customFormat="1" ht="27.75" customHeight="1" spans="1:27">
      <c r="A5" s="9" t="s">
        <v>62</v>
      </c>
      <c r="B5" s="9" t="s">
        <v>4</v>
      </c>
      <c r="C5" s="9"/>
      <c r="D5" s="9"/>
      <c r="E5" s="9"/>
      <c r="F5" s="10" t="s">
        <v>5</v>
      </c>
      <c r="G5" s="10"/>
      <c r="H5" s="10"/>
      <c r="I5" s="10"/>
      <c r="J5" s="10" t="s">
        <v>63</v>
      </c>
      <c r="K5" s="10"/>
      <c r="L5" s="10"/>
      <c r="M5" s="34"/>
      <c r="N5" s="35" t="s">
        <v>62</v>
      </c>
      <c r="O5" s="9" t="s">
        <v>4</v>
      </c>
      <c r="P5" s="9"/>
      <c r="Q5" s="9"/>
      <c r="R5" s="9"/>
      <c r="S5" s="10" t="s">
        <v>5</v>
      </c>
      <c r="T5" s="10"/>
      <c r="U5" s="10"/>
      <c r="V5" s="10"/>
      <c r="W5" s="10" t="s">
        <v>63</v>
      </c>
      <c r="X5" s="10"/>
      <c r="Y5" s="10"/>
      <c r="Z5" s="10"/>
      <c r="AA5" s="66"/>
    </row>
    <row r="6" s="1" customFormat="1" ht="35.25" customHeight="1" spans="1:27">
      <c r="A6" s="9"/>
      <c r="B6" s="11" t="s">
        <v>7</v>
      </c>
      <c r="C6" s="11" t="s">
        <v>8</v>
      </c>
      <c r="D6" s="11" t="s">
        <v>10</v>
      </c>
      <c r="E6" s="11" t="s">
        <v>9</v>
      </c>
      <c r="F6" s="11" t="s">
        <v>7</v>
      </c>
      <c r="G6" s="11" t="s">
        <v>8</v>
      </c>
      <c r="H6" s="11" t="s">
        <v>10</v>
      </c>
      <c r="I6" s="11" t="s">
        <v>9</v>
      </c>
      <c r="J6" s="11" t="s">
        <v>7</v>
      </c>
      <c r="K6" s="11" t="s">
        <v>8</v>
      </c>
      <c r="L6" s="11" t="s">
        <v>10</v>
      </c>
      <c r="M6" s="36" t="s">
        <v>9</v>
      </c>
      <c r="N6" s="37"/>
      <c r="O6" s="11" t="s">
        <v>7</v>
      </c>
      <c r="P6" s="11" t="s">
        <v>8</v>
      </c>
      <c r="Q6" s="11" t="s">
        <v>10</v>
      </c>
      <c r="R6" s="11" t="s">
        <v>9</v>
      </c>
      <c r="S6" s="11" t="s">
        <v>11</v>
      </c>
      <c r="T6" s="11" t="s">
        <v>8</v>
      </c>
      <c r="U6" s="11" t="s">
        <v>10</v>
      </c>
      <c r="V6" s="11" t="s">
        <v>9</v>
      </c>
      <c r="W6" s="11" t="s">
        <v>11</v>
      </c>
      <c r="X6" s="11" t="s">
        <v>8</v>
      </c>
      <c r="Y6" s="11" t="s">
        <v>10</v>
      </c>
      <c r="Z6" s="11" t="s">
        <v>9</v>
      </c>
      <c r="AA6" s="66"/>
    </row>
    <row r="7" ht="40" customHeight="1" spans="1:27">
      <c r="A7" s="12" t="s">
        <v>64</v>
      </c>
      <c r="B7" s="13">
        <f t="shared" ref="B7:B21" si="0">SUM(C7:E7)</f>
        <v>0</v>
      </c>
      <c r="C7" s="13"/>
      <c r="D7" s="12"/>
      <c r="E7" s="12"/>
      <c r="F7" s="12">
        <f t="shared" ref="F7:F33" si="1">SUM(G7:I7)</f>
        <v>0</v>
      </c>
      <c r="G7" s="12"/>
      <c r="H7" s="12"/>
      <c r="I7" s="12"/>
      <c r="J7" s="12">
        <f t="shared" ref="J7:J33" si="2">SUM(K7:M7)</f>
        <v>0</v>
      </c>
      <c r="K7" s="38">
        <f t="shared" ref="K7:K28" si="3">G7+C7</f>
        <v>0</v>
      </c>
      <c r="L7" s="38">
        <f t="shared" ref="L7:L30" si="4">H7+D7</f>
        <v>0</v>
      </c>
      <c r="M7" s="39">
        <f t="shared" ref="M7:M21" si="5">I7+E7</f>
        <v>0</v>
      </c>
      <c r="N7" s="40" t="s">
        <v>65</v>
      </c>
      <c r="O7" s="41">
        <f t="shared" ref="O7:O33" si="6">SUM(P7:R7)</f>
        <v>19</v>
      </c>
      <c r="P7" s="41">
        <f>SUM(P8)</f>
        <v>19</v>
      </c>
      <c r="Q7" s="61"/>
      <c r="R7" s="61"/>
      <c r="S7" s="61">
        <f t="shared" ref="S7:S32" si="7">SUM(T7:V7)</f>
        <v>0</v>
      </c>
      <c r="T7" s="61"/>
      <c r="U7" s="61"/>
      <c r="V7" s="61"/>
      <c r="W7" s="61">
        <f t="shared" ref="W7:W33" si="8">SUM(X7:Z7)</f>
        <v>19</v>
      </c>
      <c r="X7" s="61">
        <f t="shared" ref="X7:Z7" si="9">T7+P7</f>
        <v>19</v>
      </c>
      <c r="Y7" s="61">
        <f t="shared" si="9"/>
        <v>0</v>
      </c>
      <c r="Z7" s="61">
        <f t="shared" si="9"/>
        <v>0</v>
      </c>
      <c r="AA7" s="33"/>
    </row>
    <row r="8" ht="44" customHeight="1" spans="1:27">
      <c r="A8" s="12" t="s">
        <v>66</v>
      </c>
      <c r="B8" s="13">
        <f t="shared" si="0"/>
        <v>0</v>
      </c>
      <c r="C8" s="13"/>
      <c r="D8" s="13"/>
      <c r="E8" s="13"/>
      <c r="F8" s="12">
        <f t="shared" si="1"/>
        <v>0</v>
      </c>
      <c r="G8" s="12"/>
      <c r="H8" s="13"/>
      <c r="I8" s="13"/>
      <c r="J8" s="12">
        <f t="shared" si="2"/>
        <v>0</v>
      </c>
      <c r="K8" s="38">
        <f t="shared" si="3"/>
        <v>0</v>
      </c>
      <c r="L8" s="38">
        <f t="shared" si="4"/>
        <v>0</v>
      </c>
      <c r="M8" s="39">
        <f t="shared" si="5"/>
        <v>0</v>
      </c>
      <c r="N8" s="42" t="s">
        <v>67</v>
      </c>
      <c r="O8" s="41">
        <f t="shared" si="6"/>
        <v>19</v>
      </c>
      <c r="P8" s="43">
        <v>19</v>
      </c>
      <c r="Q8" s="62"/>
      <c r="R8" s="62"/>
      <c r="S8" s="61">
        <f t="shared" si="7"/>
        <v>0</v>
      </c>
      <c r="T8" s="45"/>
      <c r="U8" s="62"/>
      <c r="V8" s="62"/>
      <c r="W8" s="61">
        <f t="shared" si="8"/>
        <v>19</v>
      </c>
      <c r="X8" s="61">
        <f t="shared" ref="X8:Z8" si="10">T8+P8</f>
        <v>19</v>
      </c>
      <c r="Y8" s="61">
        <f t="shared" si="10"/>
        <v>0</v>
      </c>
      <c r="Z8" s="61">
        <f t="shared" si="10"/>
        <v>0</v>
      </c>
      <c r="AA8" s="33"/>
    </row>
    <row r="9" ht="30" customHeight="1" spans="1:29">
      <c r="A9" s="12" t="s">
        <v>68</v>
      </c>
      <c r="B9" s="13">
        <f t="shared" si="0"/>
        <v>0</v>
      </c>
      <c r="C9" s="13"/>
      <c r="D9" s="13"/>
      <c r="E9" s="13"/>
      <c r="F9" s="12">
        <f t="shared" si="1"/>
        <v>0</v>
      </c>
      <c r="G9" s="12"/>
      <c r="H9" s="13"/>
      <c r="I9" s="13"/>
      <c r="J9" s="12">
        <f t="shared" si="2"/>
        <v>0</v>
      </c>
      <c r="K9" s="38">
        <f t="shared" si="3"/>
        <v>0</v>
      </c>
      <c r="L9" s="38">
        <f t="shared" si="4"/>
        <v>0</v>
      </c>
      <c r="M9" s="39">
        <f t="shared" si="5"/>
        <v>0</v>
      </c>
      <c r="N9" s="44" t="s">
        <v>69</v>
      </c>
      <c r="O9" s="41">
        <f t="shared" si="6"/>
        <v>693754.9869</v>
      </c>
      <c r="P9" s="43">
        <f t="shared" ref="P9:R9" si="11">SUM(P10:P14)</f>
        <v>164957.9869</v>
      </c>
      <c r="Q9" s="43">
        <f t="shared" si="11"/>
        <v>160592</v>
      </c>
      <c r="R9" s="43">
        <f t="shared" si="11"/>
        <v>368205</v>
      </c>
      <c r="S9" s="61">
        <f t="shared" si="7"/>
        <v>-519612</v>
      </c>
      <c r="T9" s="45">
        <f t="shared" ref="T9:V9" si="12">SUM(T10:T14)</f>
        <v>-141297</v>
      </c>
      <c r="U9" s="45">
        <f t="shared" si="12"/>
        <v>-135181</v>
      </c>
      <c r="V9" s="43">
        <f t="shared" si="12"/>
        <v>-243134</v>
      </c>
      <c r="W9" s="61">
        <f t="shared" si="8"/>
        <v>174142.9869</v>
      </c>
      <c r="X9" s="61">
        <f t="shared" ref="X9:Z9" si="13">T9+P9</f>
        <v>23660.9869</v>
      </c>
      <c r="Y9" s="61">
        <f t="shared" si="13"/>
        <v>25411</v>
      </c>
      <c r="Z9" s="61">
        <f t="shared" si="13"/>
        <v>125071</v>
      </c>
      <c r="AA9" s="33"/>
      <c r="AC9" s="67"/>
    </row>
    <row r="10" ht="39.75" customHeight="1" spans="1:27">
      <c r="A10" s="12" t="s">
        <v>70</v>
      </c>
      <c r="B10" s="13">
        <f t="shared" si="0"/>
        <v>902500</v>
      </c>
      <c r="C10" s="13">
        <f t="shared" ref="C10:I10" si="14">SUM(C11:C12)</f>
        <v>302000</v>
      </c>
      <c r="D10" s="13">
        <f t="shared" si="14"/>
        <v>200000</v>
      </c>
      <c r="E10" s="13">
        <f t="shared" si="14"/>
        <v>400500</v>
      </c>
      <c r="F10" s="12">
        <f t="shared" si="1"/>
        <v>-451440</v>
      </c>
      <c r="G10" s="13">
        <f t="shared" si="14"/>
        <v>-180000</v>
      </c>
      <c r="H10" s="14">
        <f t="shared" si="14"/>
        <v>-139098</v>
      </c>
      <c r="I10" s="13">
        <f t="shared" si="14"/>
        <v>-132342</v>
      </c>
      <c r="J10" s="12">
        <f t="shared" si="2"/>
        <v>451060</v>
      </c>
      <c r="K10" s="38">
        <f t="shared" si="3"/>
        <v>122000</v>
      </c>
      <c r="L10" s="38">
        <f t="shared" si="4"/>
        <v>60902</v>
      </c>
      <c r="M10" s="39">
        <f t="shared" si="5"/>
        <v>268158</v>
      </c>
      <c r="N10" s="42" t="s">
        <v>71</v>
      </c>
      <c r="O10" s="41">
        <f t="shared" si="6"/>
        <v>656561.7058</v>
      </c>
      <c r="P10" s="43">
        <v>145379.7058</v>
      </c>
      <c r="Q10" s="62">
        <v>159110</v>
      </c>
      <c r="R10" s="62">
        <v>352072</v>
      </c>
      <c r="S10" s="61">
        <f t="shared" si="7"/>
        <v>-515570</v>
      </c>
      <c r="T10" s="45">
        <f>-144746+3449</f>
        <v>-141297</v>
      </c>
      <c r="U10" s="62">
        <v>-138101</v>
      </c>
      <c r="V10" s="62">
        <v>-236172</v>
      </c>
      <c r="W10" s="61">
        <f t="shared" si="8"/>
        <v>140991.7058</v>
      </c>
      <c r="X10" s="61">
        <f t="shared" ref="X10:Z10" si="15">T10+P10</f>
        <v>4082.7058</v>
      </c>
      <c r="Y10" s="61">
        <f t="shared" si="15"/>
        <v>21009</v>
      </c>
      <c r="Z10" s="61">
        <f t="shared" si="15"/>
        <v>115900</v>
      </c>
      <c r="AA10" s="68"/>
    </row>
    <row r="11" ht="38" customHeight="1" spans="1:29">
      <c r="A11" s="15" t="s">
        <v>72</v>
      </c>
      <c r="B11" s="13">
        <f t="shared" si="0"/>
        <v>900500</v>
      </c>
      <c r="C11" s="13">
        <v>300000</v>
      </c>
      <c r="D11" s="13">
        <v>200000</v>
      </c>
      <c r="E11" s="13">
        <v>400500</v>
      </c>
      <c r="F11" s="12">
        <f t="shared" si="1"/>
        <v>-451923</v>
      </c>
      <c r="G11" s="12">
        <f>-187000+7000</f>
        <v>-180000</v>
      </c>
      <c r="H11" s="16">
        <v>-139098</v>
      </c>
      <c r="I11" s="13">
        <v>-132825</v>
      </c>
      <c r="J11" s="12">
        <f t="shared" si="2"/>
        <v>448577</v>
      </c>
      <c r="K11" s="38">
        <f t="shared" si="3"/>
        <v>120000</v>
      </c>
      <c r="L11" s="38">
        <f t="shared" si="4"/>
        <v>60902</v>
      </c>
      <c r="M11" s="39">
        <f t="shared" si="5"/>
        <v>267675</v>
      </c>
      <c r="N11" s="42" t="s">
        <v>73</v>
      </c>
      <c r="O11" s="41">
        <f t="shared" si="6"/>
        <v>0</v>
      </c>
      <c r="P11" s="43"/>
      <c r="Q11" s="62"/>
      <c r="R11" s="62"/>
      <c r="S11" s="61">
        <f t="shared" si="7"/>
        <v>0</v>
      </c>
      <c r="T11" s="45"/>
      <c r="U11" s="62"/>
      <c r="V11" s="62"/>
      <c r="W11" s="61">
        <f t="shared" si="8"/>
        <v>0</v>
      </c>
      <c r="X11" s="61">
        <f t="shared" ref="X11:Z11" si="16">T11+P11</f>
        <v>0</v>
      </c>
      <c r="Y11" s="61">
        <f t="shared" si="16"/>
        <v>0</v>
      </c>
      <c r="Z11" s="61">
        <f t="shared" si="16"/>
        <v>0</v>
      </c>
      <c r="AA11" s="33"/>
      <c r="AC11" s="67"/>
    </row>
    <row r="12" ht="42" customHeight="1" spans="1:27">
      <c r="A12" s="15" t="s">
        <v>74</v>
      </c>
      <c r="B12" s="13">
        <f t="shared" si="0"/>
        <v>2000</v>
      </c>
      <c r="C12" s="13">
        <v>2000</v>
      </c>
      <c r="D12" s="16"/>
      <c r="E12" s="16"/>
      <c r="F12" s="12">
        <f t="shared" si="1"/>
        <v>483</v>
      </c>
      <c r="G12" s="12"/>
      <c r="H12" s="16"/>
      <c r="I12" s="16">
        <v>483</v>
      </c>
      <c r="J12" s="12">
        <f t="shared" si="2"/>
        <v>2483</v>
      </c>
      <c r="K12" s="38">
        <f t="shared" si="3"/>
        <v>2000</v>
      </c>
      <c r="L12" s="38">
        <f t="shared" si="4"/>
        <v>0</v>
      </c>
      <c r="M12" s="39">
        <f t="shared" si="5"/>
        <v>483</v>
      </c>
      <c r="N12" s="42" t="s">
        <v>75</v>
      </c>
      <c r="O12" s="41">
        <f t="shared" si="6"/>
        <v>0</v>
      </c>
      <c r="P12" s="45"/>
      <c r="Q12" s="62"/>
      <c r="R12" s="62"/>
      <c r="S12" s="61">
        <f t="shared" si="7"/>
        <v>0</v>
      </c>
      <c r="T12" s="45"/>
      <c r="U12" s="62"/>
      <c r="V12" s="62"/>
      <c r="W12" s="61">
        <f t="shared" si="8"/>
        <v>0</v>
      </c>
      <c r="X12" s="61">
        <f t="shared" ref="X12:Z12" si="17">T12+P12</f>
        <v>0</v>
      </c>
      <c r="Y12" s="61">
        <f t="shared" si="17"/>
        <v>0</v>
      </c>
      <c r="Z12" s="61">
        <f t="shared" si="17"/>
        <v>0</v>
      </c>
      <c r="AA12" s="68"/>
    </row>
    <row r="13" ht="43" customHeight="1" spans="1:29">
      <c r="A13" s="12" t="s">
        <v>76</v>
      </c>
      <c r="B13" s="13">
        <f t="shared" si="0"/>
        <v>5600</v>
      </c>
      <c r="C13" s="13">
        <f>SUM(C14:C15)</f>
        <v>5600</v>
      </c>
      <c r="D13" s="13"/>
      <c r="E13" s="13"/>
      <c r="F13" s="12">
        <f t="shared" si="1"/>
        <v>0</v>
      </c>
      <c r="G13" s="12"/>
      <c r="H13" s="13"/>
      <c r="I13" s="13"/>
      <c r="J13" s="12">
        <f t="shared" si="2"/>
        <v>5600</v>
      </c>
      <c r="K13" s="38">
        <f t="shared" si="3"/>
        <v>5600</v>
      </c>
      <c r="L13" s="38">
        <f t="shared" si="4"/>
        <v>0</v>
      </c>
      <c r="M13" s="39">
        <f t="shared" si="5"/>
        <v>0</v>
      </c>
      <c r="N13" s="42" t="s">
        <v>77</v>
      </c>
      <c r="O13" s="41">
        <f t="shared" si="6"/>
        <v>32615.3435</v>
      </c>
      <c r="P13" s="43">
        <v>15000.3435</v>
      </c>
      <c r="Q13" s="62">
        <v>1482</v>
      </c>
      <c r="R13" s="62">
        <v>16133</v>
      </c>
      <c r="S13" s="61">
        <f t="shared" si="7"/>
        <v>-4042</v>
      </c>
      <c r="T13" s="45"/>
      <c r="U13" s="62">
        <v>2920</v>
      </c>
      <c r="V13" s="62">
        <v>-6962</v>
      </c>
      <c r="W13" s="61">
        <f t="shared" si="8"/>
        <v>28573.3435</v>
      </c>
      <c r="X13" s="61">
        <f t="shared" ref="X13:Z13" si="18">T13+P13</f>
        <v>15000.3435</v>
      </c>
      <c r="Y13" s="61">
        <f t="shared" si="18"/>
        <v>4402</v>
      </c>
      <c r="Z13" s="61">
        <f t="shared" si="18"/>
        <v>9171</v>
      </c>
      <c r="AA13" s="33"/>
      <c r="AC13" s="69"/>
    </row>
    <row r="14" ht="39" customHeight="1" spans="1:29">
      <c r="A14" s="15" t="s">
        <v>78</v>
      </c>
      <c r="B14" s="13">
        <f t="shared" si="0"/>
        <v>3900</v>
      </c>
      <c r="C14" s="13">
        <v>3900</v>
      </c>
      <c r="D14" s="17"/>
      <c r="E14" s="17"/>
      <c r="F14" s="12">
        <f t="shared" si="1"/>
        <v>0</v>
      </c>
      <c r="G14" s="12"/>
      <c r="H14" s="17"/>
      <c r="I14" s="17"/>
      <c r="J14" s="12">
        <f t="shared" si="2"/>
        <v>3900</v>
      </c>
      <c r="K14" s="38">
        <f t="shared" si="3"/>
        <v>3900</v>
      </c>
      <c r="L14" s="38">
        <f t="shared" si="4"/>
        <v>0</v>
      </c>
      <c r="M14" s="39">
        <f t="shared" si="5"/>
        <v>0</v>
      </c>
      <c r="N14" s="42" t="s">
        <v>79</v>
      </c>
      <c r="O14" s="41">
        <f t="shared" si="6"/>
        <v>4577.9376</v>
      </c>
      <c r="P14" s="46">
        <v>4577.9376</v>
      </c>
      <c r="Q14" s="45"/>
      <c r="R14" s="45"/>
      <c r="S14" s="61">
        <f t="shared" si="7"/>
        <v>0</v>
      </c>
      <c r="T14" s="45"/>
      <c r="U14" s="45"/>
      <c r="V14" s="45"/>
      <c r="W14" s="61">
        <f t="shared" si="8"/>
        <v>4577.9376</v>
      </c>
      <c r="X14" s="61">
        <f t="shared" ref="X14:Z14" si="19">T14+P14</f>
        <v>4577.9376</v>
      </c>
      <c r="Y14" s="61">
        <f t="shared" si="19"/>
        <v>0</v>
      </c>
      <c r="Z14" s="61">
        <f t="shared" si="19"/>
        <v>0</v>
      </c>
      <c r="AA14" s="33"/>
      <c r="AB14" s="67"/>
      <c r="AC14" s="69"/>
    </row>
    <row r="15" ht="30" customHeight="1" spans="1:27">
      <c r="A15" s="15" t="s">
        <v>80</v>
      </c>
      <c r="B15" s="13">
        <f t="shared" si="0"/>
        <v>1700</v>
      </c>
      <c r="C15" s="13">
        <v>1700</v>
      </c>
      <c r="D15" s="17"/>
      <c r="E15" s="17"/>
      <c r="F15" s="12">
        <f t="shared" si="1"/>
        <v>0</v>
      </c>
      <c r="G15" s="12"/>
      <c r="H15" s="17"/>
      <c r="I15" s="17"/>
      <c r="J15" s="12">
        <f t="shared" si="2"/>
        <v>1700</v>
      </c>
      <c r="K15" s="38">
        <f t="shared" si="3"/>
        <v>1700</v>
      </c>
      <c r="L15" s="38">
        <f t="shared" si="4"/>
        <v>0</v>
      </c>
      <c r="M15" s="39">
        <f t="shared" si="5"/>
        <v>0</v>
      </c>
      <c r="N15" s="40" t="s">
        <v>81</v>
      </c>
      <c r="O15" s="41">
        <f t="shared" si="6"/>
        <v>21288.32</v>
      </c>
      <c r="P15" s="43">
        <f>SUM(P16)</f>
        <v>21288.32</v>
      </c>
      <c r="Q15" s="62"/>
      <c r="R15" s="62"/>
      <c r="S15" s="61">
        <f t="shared" si="7"/>
        <v>0</v>
      </c>
      <c r="T15" s="45"/>
      <c r="U15" s="62"/>
      <c r="V15" s="62"/>
      <c r="W15" s="61">
        <f t="shared" si="8"/>
        <v>21288.32</v>
      </c>
      <c r="X15" s="61">
        <f t="shared" ref="X15:Z15" si="20">T15+P15</f>
        <v>21288.32</v>
      </c>
      <c r="Y15" s="61">
        <f t="shared" si="20"/>
        <v>0</v>
      </c>
      <c r="Z15" s="61">
        <f t="shared" si="20"/>
        <v>0</v>
      </c>
      <c r="AA15" s="33"/>
    </row>
    <row r="16" ht="42" customHeight="1" spans="1:27">
      <c r="A16" s="12" t="s">
        <v>82</v>
      </c>
      <c r="B16" s="13">
        <f t="shared" si="0"/>
        <v>28890</v>
      </c>
      <c r="C16" s="13">
        <v>15000</v>
      </c>
      <c r="D16" s="13">
        <v>1500</v>
      </c>
      <c r="E16" s="13">
        <v>12390</v>
      </c>
      <c r="F16" s="12">
        <f t="shared" si="1"/>
        <v>-121</v>
      </c>
      <c r="G16" s="12"/>
      <c r="H16" s="13">
        <v>3000</v>
      </c>
      <c r="I16" s="13">
        <v>-3121</v>
      </c>
      <c r="J16" s="12">
        <f t="shared" si="2"/>
        <v>28769</v>
      </c>
      <c r="K16" s="38">
        <f t="shared" si="3"/>
        <v>15000</v>
      </c>
      <c r="L16" s="38">
        <f t="shared" si="4"/>
        <v>4500</v>
      </c>
      <c r="M16" s="39">
        <f t="shared" si="5"/>
        <v>9269</v>
      </c>
      <c r="N16" s="42" t="s">
        <v>83</v>
      </c>
      <c r="O16" s="41">
        <f t="shared" si="6"/>
        <v>21288.32</v>
      </c>
      <c r="P16" s="41">
        <v>21288.32</v>
      </c>
      <c r="Q16" s="61"/>
      <c r="R16" s="61"/>
      <c r="S16" s="61">
        <f t="shared" si="7"/>
        <v>0</v>
      </c>
      <c r="T16" s="61"/>
      <c r="U16" s="61"/>
      <c r="V16" s="61"/>
      <c r="W16" s="61">
        <f t="shared" si="8"/>
        <v>21288.32</v>
      </c>
      <c r="X16" s="61">
        <f t="shared" ref="X16:Z16" si="21">T16+P16</f>
        <v>21288.32</v>
      </c>
      <c r="Y16" s="61">
        <f t="shared" si="21"/>
        <v>0</v>
      </c>
      <c r="Z16" s="61">
        <f t="shared" si="21"/>
        <v>0</v>
      </c>
      <c r="AA16" s="33"/>
    </row>
    <row r="17" ht="35" customHeight="1" spans="1:27">
      <c r="A17" s="12" t="s">
        <v>84</v>
      </c>
      <c r="B17" s="13">
        <f t="shared" si="0"/>
        <v>0</v>
      </c>
      <c r="C17" s="13"/>
      <c r="D17" s="13"/>
      <c r="E17" s="13"/>
      <c r="F17" s="12">
        <f t="shared" si="1"/>
        <v>0</v>
      </c>
      <c r="G17" s="12"/>
      <c r="H17" s="13"/>
      <c r="I17" s="13"/>
      <c r="J17" s="12">
        <f t="shared" si="2"/>
        <v>0</v>
      </c>
      <c r="K17" s="38">
        <f t="shared" si="3"/>
        <v>0</v>
      </c>
      <c r="L17" s="38">
        <f t="shared" si="4"/>
        <v>0</v>
      </c>
      <c r="M17" s="39">
        <f t="shared" si="5"/>
        <v>0</v>
      </c>
      <c r="N17" s="40" t="s">
        <v>85</v>
      </c>
      <c r="O17" s="41">
        <f t="shared" si="6"/>
        <v>0</v>
      </c>
      <c r="P17" s="43"/>
      <c r="Q17" s="62"/>
      <c r="R17" s="62"/>
      <c r="S17" s="61">
        <f t="shared" si="7"/>
        <v>0</v>
      </c>
      <c r="T17" s="45"/>
      <c r="U17" s="62"/>
      <c r="V17" s="62"/>
      <c r="W17" s="61">
        <f t="shared" si="8"/>
        <v>0</v>
      </c>
      <c r="X17" s="61">
        <f t="shared" ref="X17:Z17" si="22">T17+P17</f>
        <v>0</v>
      </c>
      <c r="Y17" s="61">
        <f t="shared" si="22"/>
        <v>0</v>
      </c>
      <c r="Z17" s="61">
        <f t="shared" si="22"/>
        <v>0</v>
      </c>
      <c r="AA17" s="33"/>
    </row>
    <row r="18" ht="40" customHeight="1" spans="1:27">
      <c r="A18" s="12" t="s">
        <v>86</v>
      </c>
      <c r="B18" s="13">
        <f t="shared" si="0"/>
        <v>0</v>
      </c>
      <c r="C18" s="13"/>
      <c r="D18" s="13"/>
      <c r="E18" s="13"/>
      <c r="F18" s="12">
        <f t="shared" si="1"/>
        <v>0</v>
      </c>
      <c r="G18" s="12"/>
      <c r="H18" s="13"/>
      <c r="I18" s="13"/>
      <c r="J18" s="12">
        <f t="shared" si="2"/>
        <v>0</v>
      </c>
      <c r="K18" s="38">
        <f t="shared" si="3"/>
        <v>0</v>
      </c>
      <c r="L18" s="38">
        <f t="shared" si="4"/>
        <v>0</v>
      </c>
      <c r="M18" s="39">
        <f t="shared" si="5"/>
        <v>0</v>
      </c>
      <c r="N18" s="42" t="s">
        <v>87</v>
      </c>
      <c r="O18" s="41">
        <f t="shared" si="6"/>
        <v>0</v>
      </c>
      <c r="P18" s="43"/>
      <c r="Q18" s="62"/>
      <c r="R18" s="62"/>
      <c r="S18" s="61">
        <f t="shared" si="7"/>
        <v>0</v>
      </c>
      <c r="T18" s="45"/>
      <c r="U18" s="62"/>
      <c r="V18" s="62"/>
      <c r="W18" s="61">
        <f t="shared" si="8"/>
        <v>0</v>
      </c>
      <c r="X18" s="61">
        <f t="shared" ref="X18:Z18" si="23">T18+P18</f>
        <v>0</v>
      </c>
      <c r="Y18" s="61">
        <f t="shared" si="23"/>
        <v>0</v>
      </c>
      <c r="Z18" s="61">
        <f t="shared" si="23"/>
        <v>0</v>
      </c>
      <c r="AA18" s="33"/>
    </row>
    <row r="19" ht="34" customHeight="1" spans="1:27">
      <c r="A19" s="12" t="s">
        <v>88</v>
      </c>
      <c r="B19" s="13">
        <f t="shared" si="0"/>
        <v>6389</v>
      </c>
      <c r="C19" s="13">
        <v>6389</v>
      </c>
      <c r="D19" s="13"/>
      <c r="E19" s="13"/>
      <c r="F19" s="12">
        <f t="shared" si="1"/>
        <v>0</v>
      </c>
      <c r="G19" s="12"/>
      <c r="H19" s="13"/>
      <c r="I19" s="13"/>
      <c r="J19" s="12">
        <f t="shared" si="2"/>
        <v>6389</v>
      </c>
      <c r="K19" s="38">
        <f t="shared" si="3"/>
        <v>6389</v>
      </c>
      <c r="L19" s="38">
        <f t="shared" si="4"/>
        <v>0</v>
      </c>
      <c r="M19" s="39">
        <f t="shared" si="5"/>
        <v>0</v>
      </c>
      <c r="N19" s="40" t="s">
        <v>89</v>
      </c>
      <c r="O19" s="41">
        <f t="shared" si="6"/>
        <v>0</v>
      </c>
      <c r="P19" s="41"/>
      <c r="Q19" s="61"/>
      <c r="R19" s="61"/>
      <c r="S19" s="61">
        <f t="shared" si="7"/>
        <v>0</v>
      </c>
      <c r="T19" s="61"/>
      <c r="U19" s="61"/>
      <c r="V19" s="61"/>
      <c r="W19" s="61">
        <f t="shared" si="8"/>
        <v>0</v>
      </c>
      <c r="X19" s="61">
        <f t="shared" ref="X19:Z19" si="24">T19+P19</f>
        <v>0</v>
      </c>
      <c r="Y19" s="61">
        <f t="shared" si="24"/>
        <v>0</v>
      </c>
      <c r="Z19" s="61">
        <f t="shared" si="24"/>
        <v>0</v>
      </c>
      <c r="AA19" s="33"/>
    </row>
    <row r="20" ht="34" customHeight="1" spans="1:27">
      <c r="A20" s="12" t="s">
        <v>90</v>
      </c>
      <c r="B20" s="13">
        <f t="shared" si="0"/>
        <v>0</v>
      </c>
      <c r="C20" s="13"/>
      <c r="D20" s="13"/>
      <c r="E20" s="13"/>
      <c r="F20" s="12">
        <f t="shared" si="1"/>
        <v>0</v>
      </c>
      <c r="G20" s="12"/>
      <c r="H20" s="13"/>
      <c r="I20" s="13"/>
      <c r="J20" s="12">
        <f t="shared" si="2"/>
        <v>0</v>
      </c>
      <c r="K20" s="38">
        <f t="shared" si="3"/>
        <v>0</v>
      </c>
      <c r="L20" s="38">
        <f t="shared" si="4"/>
        <v>0</v>
      </c>
      <c r="M20" s="39">
        <f t="shared" si="5"/>
        <v>0</v>
      </c>
      <c r="N20" s="47" t="s">
        <v>91</v>
      </c>
      <c r="O20" s="41">
        <f t="shared" si="6"/>
        <v>0</v>
      </c>
      <c r="P20" s="43"/>
      <c r="Q20" s="62"/>
      <c r="R20" s="62"/>
      <c r="S20" s="61">
        <f t="shared" si="7"/>
        <v>0</v>
      </c>
      <c r="T20" s="45"/>
      <c r="U20" s="62"/>
      <c r="V20" s="62"/>
      <c r="W20" s="61">
        <f t="shared" si="8"/>
        <v>0</v>
      </c>
      <c r="X20" s="61">
        <f t="shared" ref="X20:Z20" si="25">T20+P20</f>
        <v>0</v>
      </c>
      <c r="Y20" s="61">
        <f t="shared" si="25"/>
        <v>0</v>
      </c>
      <c r="Z20" s="61">
        <f t="shared" si="25"/>
        <v>0</v>
      </c>
      <c r="AA20" s="33"/>
    </row>
    <row r="21" ht="36" customHeight="1" spans="1:27">
      <c r="A21" s="12" t="s">
        <v>92</v>
      </c>
      <c r="B21" s="13">
        <f t="shared" si="0"/>
        <v>0</v>
      </c>
      <c r="C21" s="13"/>
      <c r="D21" s="13"/>
      <c r="E21" s="13"/>
      <c r="F21" s="12">
        <f t="shared" si="1"/>
        <v>0</v>
      </c>
      <c r="G21" s="12"/>
      <c r="H21" s="13"/>
      <c r="I21" s="13"/>
      <c r="J21" s="12">
        <f t="shared" si="2"/>
        <v>0</v>
      </c>
      <c r="K21" s="38">
        <f t="shared" si="3"/>
        <v>0</v>
      </c>
      <c r="L21" s="38">
        <f t="shared" si="4"/>
        <v>0</v>
      </c>
      <c r="M21" s="39">
        <f t="shared" si="5"/>
        <v>0</v>
      </c>
      <c r="N21" s="40" t="s">
        <v>93</v>
      </c>
      <c r="O21" s="41">
        <f t="shared" si="6"/>
        <v>8251.98</v>
      </c>
      <c r="P21" s="48">
        <f t="shared" ref="P21:V21" si="26">SUM(P22:P24)</f>
        <v>8076.98</v>
      </c>
      <c r="Q21" s="63"/>
      <c r="R21" s="48">
        <f t="shared" si="26"/>
        <v>175</v>
      </c>
      <c r="S21" s="61">
        <f t="shared" si="7"/>
        <v>0</v>
      </c>
      <c r="T21" s="48">
        <f t="shared" si="26"/>
        <v>0</v>
      </c>
      <c r="U21" s="48">
        <f t="shared" si="26"/>
        <v>0</v>
      </c>
      <c r="V21" s="48">
        <f t="shared" si="26"/>
        <v>0</v>
      </c>
      <c r="W21" s="61">
        <f t="shared" si="8"/>
        <v>8251.98</v>
      </c>
      <c r="X21" s="61">
        <f t="shared" ref="X21:Z21" si="27">T21+P21</f>
        <v>8076.98</v>
      </c>
      <c r="Y21" s="61">
        <f t="shared" si="27"/>
        <v>0</v>
      </c>
      <c r="Z21" s="61">
        <f t="shared" si="27"/>
        <v>175</v>
      </c>
      <c r="AA21" s="33"/>
    </row>
    <row r="22" ht="42" customHeight="1" spans="1:27">
      <c r="A22" s="18" t="s">
        <v>94</v>
      </c>
      <c r="B22" s="19">
        <f ca="1">SUM(B7:B8,B9:B10,B13:B13,B16:B16,B17:B18:B19:B20)</f>
        <v>943379</v>
      </c>
      <c r="C22" s="19">
        <f ca="1">SUM(C7:C8,C9:C10,C13:C13,C16:C16,C17:C18:C19:C20)</f>
        <v>328989</v>
      </c>
      <c r="D22" s="19">
        <f ca="1" t="shared" ref="D22:I22" si="28">SUM(D7:D8,D9:D10,D13:D13,D16:D16,D17:D18:D19:D20)</f>
        <v>201500</v>
      </c>
      <c r="E22" s="19">
        <f ca="1" t="shared" si="28"/>
        <v>412890</v>
      </c>
      <c r="F22" s="20">
        <f ca="1" t="shared" si="1"/>
        <v>-451561</v>
      </c>
      <c r="G22" s="21">
        <f ca="1">SUM(G7:G8,G9:G10,G13:G13,G16:G16,G17:G18:G19)</f>
        <v>-180000</v>
      </c>
      <c r="H22" s="21">
        <f ca="1">SUM(H7:H8,H9:H10,H13:H13,H16:H16,H17:H18:H19)</f>
        <v>-136098</v>
      </c>
      <c r="I22" s="19">
        <f ca="1" t="shared" si="28"/>
        <v>-135463</v>
      </c>
      <c r="J22" s="19">
        <f ca="1" t="shared" si="2"/>
        <v>491818</v>
      </c>
      <c r="K22" s="19">
        <f ca="1" t="shared" si="3"/>
        <v>148989</v>
      </c>
      <c r="L22" s="49">
        <f ca="1" t="shared" si="4"/>
        <v>65402</v>
      </c>
      <c r="M22" s="50">
        <f ca="1">SUM(M7:M8,M9:M10,M13:M13,M16:M16,M17:M18:M19:M20)</f>
        <v>277427</v>
      </c>
      <c r="N22" s="47" t="s">
        <v>95</v>
      </c>
      <c r="O22" s="41">
        <f t="shared" si="6"/>
        <v>1200</v>
      </c>
      <c r="P22" s="41">
        <f>1200</f>
        <v>1200</v>
      </c>
      <c r="Q22" s="61"/>
      <c r="R22" s="61"/>
      <c r="S22" s="61">
        <f t="shared" si="7"/>
        <v>0</v>
      </c>
      <c r="T22" s="61"/>
      <c r="U22" s="61"/>
      <c r="V22" s="61"/>
      <c r="W22" s="61">
        <f t="shared" si="8"/>
        <v>1200</v>
      </c>
      <c r="X22" s="61">
        <f t="shared" ref="X22:Z22" si="29">T22+P22</f>
        <v>1200</v>
      </c>
      <c r="Y22" s="61">
        <f t="shared" si="29"/>
        <v>0</v>
      </c>
      <c r="Z22" s="61">
        <f t="shared" si="29"/>
        <v>0</v>
      </c>
      <c r="AA22" s="70"/>
    </row>
    <row r="23" ht="41" customHeight="1" spans="1:27">
      <c r="A23" s="22" t="s">
        <v>96</v>
      </c>
      <c r="B23" s="13">
        <f>B24</f>
        <v>32551.49</v>
      </c>
      <c r="C23" s="13">
        <f>C24</f>
        <v>23726.49</v>
      </c>
      <c r="D23" s="22"/>
      <c r="E23" s="13">
        <f>E24</f>
        <v>8825</v>
      </c>
      <c r="F23" s="12">
        <f t="shared" si="1"/>
        <v>-8015</v>
      </c>
      <c r="G23" s="13"/>
      <c r="H23" s="23"/>
      <c r="I23" s="13">
        <f>I24</f>
        <v>-8015</v>
      </c>
      <c r="J23" s="12">
        <f t="shared" si="2"/>
        <v>24536.49</v>
      </c>
      <c r="K23" s="38">
        <f t="shared" si="3"/>
        <v>23726.49</v>
      </c>
      <c r="L23" s="38">
        <f t="shared" si="4"/>
        <v>0</v>
      </c>
      <c r="M23" s="39">
        <f t="shared" ref="M23:M30" si="30">I23+E23</f>
        <v>810</v>
      </c>
      <c r="N23" s="47" t="s">
        <v>97</v>
      </c>
      <c r="O23" s="41">
        <f t="shared" si="6"/>
        <v>1057.98</v>
      </c>
      <c r="P23" s="43">
        <v>1057.98</v>
      </c>
      <c r="Q23" s="62"/>
      <c r="R23" s="62"/>
      <c r="S23" s="61">
        <f t="shared" si="7"/>
        <v>0</v>
      </c>
      <c r="T23" s="45"/>
      <c r="U23" s="62"/>
      <c r="V23" s="62"/>
      <c r="W23" s="61">
        <f t="shared" si="8"/>
        <v>1057.98</v>
      </c>
      <c r="X23" s="61">
        <f t="shared" ref="X23:Z23" si="31">T23+P23</f>
        <v>1057.98</v>
      </c>
      <c r="Y23" s="61">
        <f t="shared" si="31"/>
        <v>0</v>
      </c>
      <c r="Z23" s="61">
        <f t="shared" si="31"/>
        <v>0</v>
      </c>
      <c r="AA23" s="33"/>
    </row>
    <row r="24" ht="40" customHeight="1" spans="1:27">
      <c r="A24" s="24" t="s">
        <v>98</v>
      </c>
      <c r="B24" s="13">
        <f>SUM(B25:B26)</f>
        <v>32551.49</v>
      </c>
      <c r="C24" s="13">
        <f>SUM(C25:C26)</f>
        <v>23726.49</v>
      </c>
      <c r="D24" s="24"/>
      <c r="E24" s="13">
        <f>SUM(E25:E26)</f>
        <v>8825</v>
      </c>
      <c r="F24" s="12">
        <f t="shared" si="1"/>
        <v>-8015</v>
      </c>
      <c r="G24" s="13"/>
      <c r="H24" s="25"/>
      <c r="I24" s="13">
        <f>SUM(I25:I26)</f>
        <v>-8015</v>
      </c>
      <c r="J24" s="12">
        <f t="shared" si="2"/>
        <v>24536.49</v>
      </c>
      <c r="K24" s="38">
        <f t="shared" si="3"/>
        <v>23726.49</v>
      </c>
      <c r="L24" s="38">
        <f t="shared" si="4"/>
        <v>0</v>
      </c>
      <c r="M24" s="39">
        <f t="shared" si="30"/>
        <v>810</v>
      </c>
      <c r="N24" s="42" t="s">
        <v>99</v>
      </c>
      <c r="O24" s="41">
        <f t="shared" si="6"/>
        <v>5994</v>
      </c>
      <c r="P24" s="48">
        <v>5819</v>
      </c>
      <c r="Q24" s="63"/>
      <c r="R24" s="63">
        <v>175</v>
      </c>
      <c r="S24" s="61">
        <f t="shared" si="7"/>
        <v>0</v>
      </c>
      <c r="T24" s="61"/>
      <c r="U24" s="63"/>
      <c r="V24" s="63"/>
      <c r="W24" s="61">
        <f t="shared" si="8"/>
        <v>5994</v>
      </c>
      <c r="X24" s="61">
        <f t="shared" ref="X24:Z24" si="32">T24+P24</f>
        <v>5819</v>
      </c>
      <c r="Y24" s="61">
        <f t="shared" si="32"/>
        <v>0</v>
      </c>
      <c r="Z24" s="61">
        <f t="shared" si="32"/>
        <v>175</v>
      </c>
      <c r="AA24" s="33"/>
    </row>
    <row r="25" ht="33" customHeight="1" spans="1:27">
      <c r="A25" s="24" t="s">
        <v>100</v>
      </c>
      <c r="B25" s="13">
        <f t="shared" ref="B25:B28" si="33">SUM(C25:E25)</f>
        <v>32551.49</v>
      </c>
      <c r="C25" s="13">
        <v>23726.49</v>
      </c>
      <c r="D25" s="13"/>
      <c r="E25" s="13">
        <v>8825</v>
      </c>
      <c r="F25" s="12">
        <f t="shared" si="1"/>
        <v>-8015</v>
      </c>
      <c r="G25" s="13"/>
      <c r="H25" s="25"/>
      <c r="I25" s="13">
        <v>-8015</v>
      </c>
      <c r="J25" s="12">
        <f t="shared" si="2"/>
        <v>24536.49</v>
      </c>
      <c r="K25" s="38">
        <f t="shared" si="3"/>
        <v>23726.49</v>
      </c>
      <c r="L25" s="38">
        <f t="shared" si="4"/>
        <v>0</v>
      </c>
      <c r="M25" s="39">
        <f t="shared" si="30"/>
        <v>810</v>
      </c>
      <c r="N25" s="51" t="s">
        <v>101</v>
      </c>
      <c r="O25" s="52">
        <f t="shared" si="6"/>
        <v>723314.2869</v>
      </c>
      <c r="P25" s="53">
        <f t="shared" ref="P25:R25" si="34">SUM(P7,P9,P15,P17,P19,P21)</f>
        <v>194342.2869</v>
      </c>
      <c r="Q25" s="53">
        <f t="shared" si="34"/>
        <v>160592</v>
      </c>
      <c r="R25" s="53">
        <f t="shared" si="34"/>
        <v>368380</v>
      </c>
      <c r="S25" s="53">
        <f t="shared" si="7"/>
        <v>-519612</v>
      </c>
      <c r="T25" s="53">
        <f t="shared" ref="T25:V25" si="35">SUM(T7,T9,T15,T17,T19,T21)</f>
        <v>-141297</v>
      </c>
      <c r="U25" s="53">
        <f t="shared" si="35"/>
        <v>-135181</v>
      </c>
      <c r="V25" s="53">
        <f t="shared" si="35"/>
        <v>-243134</v>
      </c>
      <c r="W25" s="53">
        <f t="shared" si="8"/>
        <v>203702.2869</v>
      </c>
      <c r="X25" s="53">
        <f t="shared" ref="X25:Z25" si="36">T25+P25</f>
        <v>53045.2869</v>
      </c>
      <c r="Y25" s="53">
        <f t="shared" si="36"/>
        <v>25411</v>
      </c>
      <c r="Z25" s="53">
        <f t="shared" si="36"/>
        <v>125246</v>
      </c>
      <c r="AA25" s="33"/>
    </row>
    <row r="26" ht="33" customHeight="1" spans="1:27">
      <c r="A26" s="24" t="s">
        <v>102</v>
      </c>
      <c r="B26" s="13">
        <f t="shared" ref="B26:B30" si="37">SUM(D26:E26)</f>
        <v>0</v>
      </c>
      <c r="C26" s="13"/>
      <c r="D26" s="24"/>
      <c r="E26" s="24"/>
      <c r="F26" s="12">
        <f t="shared" si="1"/>
        <v>0</v>
      </c>
      <c r="G26" s="24"/>
      <c r="H26" s="25"/>
      <c r="I26" s="25"/>
      <c r="J26" s="12">
        <f t="shared" si="2"/>
        <v>0</v>
      </c>
      <c r="K26" s="38">
        <f t="shared" si="3"/>
        <v>0</v>
      </c>
      <c r="L26" s="38">
        <f t="shared" si="4"/>
        <v>0</v>
      </c>
      <c r="M26" s="39">
        <f t="shared" si="30"/>
        <v>0</v>
      </c>
      <c r="N26" s="54" t="s">
        <v>103</v>
      </c>
      <c r="O26" s="41">
        <f t="shared" si="6"/>
        <v>35899</v>
      </c>
      <c r="P26" s="48">
        <f>SUM(P27)</f>
        <v>35899</v>
      </c>
      <c r="Q26" s="16"/>
      <c r="R26" s="16"/>
      <c r="S26" s="61">
        <f t="shared" si="7"/>
        <v>-17537</v>
      </c>
      <c r="T26" s="61">
        <v>-18703</v>
      </c>
      <c r="U26" s="16"/>
      <c r="V26" s="16">
        <v>1166</v>
      </c>
      <c r="W26" s="61">
        <f t="shared" si="8"/>
        <v>18362</v>
      </c>
      <c r="X26" s="61">
        <f t="shared" ref="X26:Z26" si="38">T26+P26</f>
        <v>17196</v>
      </c>
      <c r="Y26" s="61">
        <f t="shared" si="38"/>
        <v>0</v>
      </c>
      <c r="Z26" s="61">
        <f t="shared" si="38"/>
        <v>1166</v>
      </c>
      <c r="AA26" s="33"/>
    </row>
    <row r="27" ht="30" customHeight="1" spans="1:27">
      <c r="A27" s="22" t="s">
        <v>104</v>
      </c>
      <c r="B27" s="13">
        <f t="shared" si="33"/>
        <v>0</v>
      </c>
      <c r="C27" s="13"/>
      <c r="D27" s="25"/>
      <c r="E27" s="25"/>
      <c r="F27" s="12">
        <f t="shared" si="1"/>
        <v>0</v>
      </c>
      <c r="G27" s="13"/>
      <c r="H27" s="25"/>
      <c r="I27" s="25"/>
      <c r="J27" s="12">
        <f t="shared" si="2"/>
        <v>0</v>
      </c>
      <c r="K27" s="38">
        <f t="shared" si="3"/>
        <v>0</v>
      </c>
      <c r="L27" s="38">
        <f t="shared" si="4"/>
        <v>0</v>
      </c>
      <c r="M27" s="39">
        <f t="shared" si="30"/>
        <v>0</v>
      </c>
      <c r="N27" s="54" t="s">
        <v>105</v>
      </c>
      <c r="O27" s="41">
        <f t="shared" si="6"/>
        <v>35899</v>
      </c>
      <c r="P27" s="48">
        <f>SUM(P28:P29)</f>
        <v>35899</v>
      </c>
      <c r="Q27" s="16"/>
      <c r="R27" s="16"/>
      <c r="S27" s="61">
        <f t="shared" si="7"/>
        <v>-17537</v>
      </c>
      <c r="T27" s="61">
        <v>-18703</v>
      </c>
      <c r="U27" s="16"/>
      <c r="V27" s="16">
        <v>1166</v>
      </c>
      <c r="W27" s="61">
        <f t="shared" si="8"/>
        <v>18362</v>
      </c>
      <c r="X27" s="61">
        <f t="shared" ref="X27:Z27" si="39">T27+P27</f>
        <v>17196</v>
      </c>
      <c r="Y27" s="61">
        <f t="shared" si="39"/>
        <v>0</v>
      </c>
      <c r="Z27" s="61">
        <f t="shared" si="39"/>
        <v>1166</v>
      </c>
      <c r="AA27" s="33"/>
    </row>
    <row r="28" ht="30" customHeight="1" spans="1:29">
      <c r="A28" s="22" t="s">
        <v>106</v>
      </c>
      <c r="B28" s="13">
        <f t="shared" si="33"/>
        <v>3685</v>
      </c>
      <c r="C28" s="13">
        <v>2101</v>
      </c>
      <c r="D28" s="16">
        <v>1584</v>
      </c>
      <c r="E28" s="16"/>
      <c r="F28" s="12">
        <f t="shared" si="1"/>
        <v>20221</v>
      </c>
      <c r="G28" s="16">
        <v>20000</v>
      </c>
      <c r="H28" s="25">
        <v>-1289</v>
      </c>
      <c r="I28" s="25">
        <v>1510</v>
      </c>
      <c r="J28" s="12">
        <f t="shared" si="2"/>
        <v>23906</v>
      </c>
      <c r="K28" s="38">
        <f t="shared" si="3"/>
        <v>22101</v>
      </c>
      <c r="L28" s="38">
        <f t="shared" si="4"/>
        <v>295</v>
      </c>
      <c r="M28" s="39">
        <f t="shared" si="30"/>
        <v>1510</v>
      </c>
      <c r="N28" s="54" t="s">
        <v>107</v>
      </c>
      <c r="O28" s="41">
        <f t="shared" si="6"/>
        <v>35899</v>
      </c>
      <c r="P28" s="48">
        <v>35899</v>
      </c>
      <c r="Q28" s="16"/>
      <c r="R28" s="16"/>
      <c r="S28" s="61">
        <f t="shared" si="7"/>
        <v>-17537</v>
      </c>
      <c r="T28" s="61">
        <v>-18703</v>
      </c>
      <c r="U28" s="16"/>
      <c r="V28" s="16">
        <v>1166</v>
      </c>
      <c r="W28" s="61">
        <f t="shared" si="8"/>
        <v>18362</v>
      </c>
      <c r="X28" s="61">
        <f t="shared" ref="X28:Z28" si="40">T28+P28</f>
        <v>17196</v>
      </c>
      <c r="Y28" s="61">
        <f t="shared" si="40"/>
        <v>0</v>
      </c>
      <c r="Z28" s="61">
        <f t="shared" si="40"/>
        <v>1166</v>
      </c>
      <c r="AA28" s="33"/>
      <c r="AC28" s="71"/>
    </row>
    <row r="29" ht="33" customHeight="1" spans="1:27">
      <c r="A29" s="22" t="s">
        <v>108</v>
      </c>
      <c r="B29" s="13">
        <f t="shared" si="37"/>
        <v>0</v>
      </c>
      <c r="C29" s="13"/>
      <c r="D29" s="24"/>
      <c r="E29" s="24"/>
      <c r="F29" s="12">
        <f t="shared" si="1"/>
        <v>0</v>
      </c>
      <c r="G29" s="24"/>
      <c r="H29" s="25"/>
      <c r="I29" s="25"/>
      <c r="J29" s="12">
        <f t="shared" si="2"/>
        <v>0</v>
      </c>
      <c r="K29" s="38"/>
      <c r="L29" s="38">
        <f t="shared" si="4"/>
        <v>0</v>
      </c>
      <c r="M29" s="39">
        <f t="shared" si="30"/>
        <v>0</v>
      </c>
      <c r="N29" s="54" t="s">
        <v>109</v>
      </c>
      <c r="O29" s="41">
        <f t="shared" si="6"/>
        <v>0</v>
      </c>
      <c r="P29" s="48"/>
      <c r="Q29" s="16"/>
      <c r="R29" s="16"/>
      <c r="S29" s="61">
        <f t="shared" si="7"/>
        <v>0</v>
      </c>
      <c r="T29" s="61"/>
      <c r="U29" s="16"/>
      <c r="V29" s="16"/>
      <c r="W29" s="61">
        <f t="shared" si="8"/>
        <v>0</v>
      </c>
      <c r="X29" s="61">
        <f t="shared" ref="X29:Z29" si="41">T29+P29</f>
        <v>0</v>
      </c>
      <c r="Y29" s="61">
        <f t="shared" si="41"/>
        <v>0</v>
      </c>
      <c r="Z29" s="61">
        <f t="shared" si="41"/>
        <v>0</v>
      </c>
      <c r="AA29" s="33"/>
    </row>
    <row r="30" ht="28" customHeight="1" spans="1:27">
      <c r="A30" s="22" t="s">
        <v>110</v>
      </c>
      <c r="B30" s="13">
        <f t="shared" si="37"/>
        <v>0</v>
      </c>
      <c r="C30" s="13"/>
      <c r="D30" s="24"/>
      <c r="E30" s="24"/>
      <c r="F30" s="12">
        <f t="shared" si="1"/>
        <v>0</v>
      </c>
      <c r="G30" s="24"/>
      <c r="H30" s="25"/>
      <c r="I30" s="25"/>
      <c r="J30" s="12">
        <f t="shared" si="2"/>
        <v>0</v>
      </c>
      <c r="K30" s="38">
        <f t="shared" ref="K30:K32" si="42">G30+C30</f>
        <v>0</v>
      </c>
      <c r="L30" s="38">
        <f t="shared" si="4"/>
        <v>0</v>
      </c>
      <c r="M30" s="39">
        <f t="shared" si="30"/>
        <v>0</v>
      </c>
      <c r="N30" s="54" t="s">
        <v>111</v>
      </c>
      <c r="O30" s="41">
        <f t="shared" si="6"/>
        <v>20574</v>
      </c>
      <c r="P30" s="48">
        <v>16074</v>
      </c>
      <c r="Q30" s="16"/>
      <c r="R30" s="16">
        <v>4500</v>
      </c>
      <c r="S30" s="61">
        <f t="shared" si="7"/>
        <v>0</v>
      </c>
      <c r="T30" s="61"/>
      <c r="U30" s="16"/>
      <c r="V30" s="16"/>
      <c r="W30" s="61">
        <f t="shared" si="8"/>
        <v>20574</v>
      </c>
      <c r="X30" s="61">
        <f t="shared" ref="X30:Z30" si="43">T30+P30</f>
        <v>16074</v>
      </c>
      <c r="Y30" s="61">
        <f t="shared" si="43"/>
        <v>0</v>
      </c>
      <c r="Z30" s="61">
        <f t="shared" si="43"/>
        <v>4500</v>
      </c>
      <c r="AA30" s="33"/>
    </row>
    <row r="31" ht="27" customHeight="1" spans="1:27">
      <c r="A31" s="22"/>
      <c r="B31" s="13"/>
      <c r="C31" s="13"/>
      <c r="D31" s="24"/>
      <c r="E31" s="24"/>
      <c r="F31" s="12">
        <f t="shared" si="1"/>
        <v>0</v>
      </c>
      <c r="G31" s="24"/>
      <c r="H31" s="25"/>
      <c r="I31" s="25"/>
      <c r="J31" s="12">
        <f t="shared" si="2"/>
        <v>0</v>
      </c>
      <c r="K31" s="38">
        <f t="shared" si="42"/>
        <v>0</v>
      </c>
      <c r="L31" s="38"/>
      <c r="M31" s="39"/>
      <c r="N31" s="54" t="s">
        <v>112</v>
      </c>
      <c r="O31" s="41">
        <f t="shared" si="6"/>
        <v>197301</v>
      </c>
      <c r="P31" s="48">
        <v>108501</v>
      </c>
      <c r="Q31" s="16">
        <v>40000</v>
      </c>
      <c r="R31" s="16">
        <v>48800</v>
      </c>
      <c r="S31" s="61">
        <f t="shared" si="7"/>
        <v>100000</v>
      </c>
      <c r="T31" s="61"/>
      <c r="U31" s="16"/>
      <c r="V31" s="16">
        <v>100000</v>
      </c>
      <c r="W31" s="61">
        <f t="shared" si="8"/>
        <v>297301</v>
      </c>
      <c r="X31" s="61">
        <f t="shared" ref="X31:Z31" si="44">T31+P31</f>
        <v>108501</v>
      </c>
      <c r="Y31" s="61">
        <f t="shared" si="44"/>
        <v>40000</v>
      </c>
      <c r="Z31" s="61">
        <f t="shared" si="44"/>
        <v>148800</v>
      </c>
      <c r="AA31" s="33"/>
    </row>
    <row r="32" ht="29" customHeight="1" spans="1:27">
      <c r="A32" s="22"/>
      <c r="B32" s="26">
        <f>SUM(D32:E32)</f>
        <v>0</v>
      </c>
      <c r="C32" s="26"/>
      <c r="D32" s="27"/>
      <c r="E32" s="27"/>
      <c r="F32" s="12">
        <f t="shared" si="1"/>
        <v>0</v>
      </c>
      <c r="G32" s="27"/>
      <c r="H32" s="28"/>
      <c r="I32" s="25"/>
      <c r="J32" s="12">
        <f t="shared" si="2"/>
        <v>0</v>
      </c>
      <c r="K32" s="38">
        <f t="shared" si="42"/>
        <v>0</v>
      </c>
      <c r="L32" s="55">
        <f>H32+D32</f>
        <v>0</v>
      </c>
      <c r="M32" s="56">
        <f>I32+E32</f>
        <v>0</v>
      </c>
      <c r="N32" s="54" t="s">
        <v>113</v>
      </c>
      <c r="O32" s="41">
        <f t="shared" si="6"/>
        <v>2527</v>
      </c>
      <c r="P32" s="48"/>
      <c r="Q32" s="16">
        <v>2492</v>
      </c>
      <c r="R32" s="16">
        <v>35</v>
      </c>
      <c r="S32" s="61">
        <f t="shared" si="7"/>
        <v>-2206</v>
      </c>
      <c r="T32" s="61"/>
      <c r="U32" s="16">
        <v>-2206</v>
      </c>
      <c r="V32" s="16"/>
      <c r="W32" s="61">
        <f t="shared" si="8"/>
        <v>321</v>
      </c>
      <c r="X32" s="61">
        <f t="shared" ref="X32:Z32" si="45">T32+P32</f>
        <v>0</v>
      </c>
      <c r="Y32" s="61">
        <f t="shared" si="45"/>
        <v>286</v>
      </c>
      <c r="Z32" s="61">
        <f t="shared" si="45"/>
        <v>35</v>
      </c>
      <c r="AA32" s="33"/>
    </row>
    <row r="33" ht="37" customHeight="1" spans="1:28">
      <c r="A33" s="9" t="s">
        <v>58</v>
      </c>
      <c r="B33" s="29">
        <f ca="1" t="shared" ref="B33:I33" si="46">SUM(B22,B23,B27:B30)</f>
        <v>979615.49</v>
      </c>
      <c r="C33" s="29">
        <f ca="1" t="shared" si="46"/>
        <v>354816.49</v>
      </c>
      <c r="D33" s="29">
        <f ca="1" t="shared" si="46"/>
        <v>203084</v>
      </c>
      <c r="E33" s="29">
        <f ca="1" t="shared" si="46"/>
        <v>421715</v>
      </c>
      <c r="F33" s="29">
        <f ca="1" t="shared" si="1"/>
        <v>-439355</v>
      </c>
      <c r="G33" s="29">
        <f ca="1" t="shared" si="46"/>
        <v>-160000</v>
      </c>
      <c r="H33" s="29">
        <f ca="1" t="shared" si="46"/>
        <v>-137387</v>
      </c>
      <c r="I33" s="29">
        <f ca="1" t="shared" si="46"/>
        <v>-141968</v>
      </c>
      <c r="J33" s="29">
        <f ca="1" t="shared" si="2"/>
        <v>540260.49</v>
      </c>
      <c r="K33" s="29">
        <f ca="1" t="shared" ref="K33:M33" si="47">SUM(K22,K23,K27:K30)</f>
        <v>194816.49</v>
      </c>
      <c r="L33" s="29">
        <f ca="1" t="shared" si="47"/>
        <v>65697</v>
      </c>
      <c r="M33" s="57">
        <f ca="1" t="shared" si="47"/>
        <v>279747</v>
      </c>
      <c r="N33" s="58" t="s">
        <v>59</v>
      </c>
      <c r="O33" s="59">
        <f t="shared" si="6"/>
        <v>979615.2869</v>
      </c>
      <c r="P33" s="59">
        <f t="shared" ref="P33:V33" si="48">SUM(P25,P30:P32,P26)</f>
        <v>354816.2869</v>
      </c>
      <c r="Q33" s="59">
        <f t="shared" si="48"/>
        <v>203084</v>
      </c>
      <c r="R33" s="59">
        <f t="shared" si="48"/>
        <v>421715</v>
      </c>
      <c r="S33" s="59">
        <f t="shared" si="48"/>
        <v>-439355</v>
      </c>
      <c r="T33" s="59">
        <f t="shared" si="48"/>
        <v>-160000</v>
      </c>
      <c r="U33" s="59">
        <f t="shared" si="48"/>
        <v>-137387</v>
      </c>
      <c r="V33" s="59">
        <f t="shared" si="48"/>
        <v>-141968</v>
      </c>
      <c r="W33" s="59">
        <f t="shared" si="8"/>
        <v>540260.2869</v>
      </c>
      <c r="X33" s="59">
        <f t="shared" ref="X33:Z33" si="49">T33+P33</f>
        <v>194816.2869</v>
      </c>
      <c r="Y33" s="53">
        <f t="shared" si="49"/>
        <v>65697</v>
      </c>
      <c r="Z33" s="53">
        <f t="shared" si="49"/>
        <v>279747</v>
      </c>
      <c r="AA33" s="33"/>
      <c r="AB33" s="72"/>
    </row>
    <row r="34" ht="17.25" customHeight="1" spans="1:29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73"/>
      <c r="AB34" s="72"/>
      <c r="AC34" s="72"/>
    </row>
    <row r="35" ht="18" customHeight="1" spans="1:27">
      <c r="A35" s="31"/>
      <c r="B35" s="30"/>
      <c r="C35" s="30"/>
      <c r="D35" s="30"/>
      <c r="E35" s="30"/>
      <c r="F35" s="30"/>
      <c r="G35" s="30"/>
      <c r="H35" s="32"/>
      <c r="I35" s="32"/>
      <c r="J35" s="30"/>
      <c r="K35" s="30"/>
      <c r="L35" s="32"/>
      <c r="M35" s="32"/>
      <c r="N35" s="30"/>
      <c r="O35" s="60"/>
      <c r="P35" s="60"/>
      <c r="Q35" s="30"/>
      <c r="R35" s="60"/>
      <c r="S35" s="60"/>
      <c r="T35" s="60"/>
      <c r="U35" s="60"/>
      <c r="V35" s="60"/>
      <c r="W35" s="60"/>
      <c r="X35" s="60"/>
      <c r="Y35" s="60"/>
      <c r="Z35" s="60"/>
      <c r="AA35" s="33"/>
    </row>
    <row r="36" ht="18" customHeight="1" spans="1:27">
      <c r="A36" s="30"/>
      <c r="B36" s="30"/>
      <c r="C36" s="30"/>
      <c r="D36" s="30"/>
      <c r="E36" s="30"/>
      <c r="F36" s="30"/>
      <c r="G36" s="30"/>
      <c r="H36" s="32"/>
      <c r="I36" s="32"/>
      <c r="J36" s="30"/>
      <c r="K36" s="30"/>
      <c r="L36" s="32"/>
      <c r="M36" s="32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3"/>
    </row>
    <row r="37" ht="18" customHeight="1" spans="1:27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3"/>
    </row>
    <row r="38" ht="18" customHeight="1" spans="1:27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73"/>
    </row>
    <row r="39" ht="18" customHeight="1" spans="27:27">
      <c r="AA39" s="33"/>
    </row>
    <row r="40" ht="18" customHeight="1"/>
    <row r="41" ht="18" customHeight="1"/>
    <row r="42" ht="18" customHeight="1"/>
    <row r="43" ht="18" customHeight="1"/>
    <row r="44" s="2" customFormat="1" ht="18" customHeight="1" spans="1:2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 spans="14:26"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8" customHeight="1"/>
    <row r="54" ht="18" customHeight="1"/>
    <row r="55" ht="18" customHeight="1"/>
    <row r="56" ht="18" customHeight="1"/>
    <row r="57" s="3" customFormat="1" ht="18" customHeight="1" spans="1:2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ht="20.1" customHeight="1"/>
    <row r="159" ht="20.1" customHeight="1"/>
    <row r="160" ht="20.1" customHeight="1"/>
    <row r="161" ht="20.1" customHeight="1"/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ht="20.1" customHeight="1"/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20.1" customHeight="1"/>
    <row r="209" ht="20.1" customHeight="1"/>
    <row r="210" ht="20.1" customHeight="1"/>
    <row r="211" ht="20.1" customHeight="1"/>
    <row r="212" ht="20.1" customHeight="1"/>
    <row r="213" ht="20.1" customHeight="1"/>
    <row r="214" ht="20.1" customHeight="1"/>
    <row r="215" ht="20.1" customHeight="1"/>
    <row r="216" ht="20.1" customHeight="1"/>
    <row r="217" ht="20.1" customHeight="1"/>
    <row r="218" ht="20.1" customHeight="1"/>
    <row r="219" ht="20.1" customHeight="1"/>
    <row r="220" ht="20.1" customHeight="1"/>
    <row r="221" ht="20.1" customHeight="1"/>
    <row r="222" ht="20.1" customHeight="1"/>
    <row r="223" ht="20.1" customHeight="1"/>
    <row r="224" ht="20.1" customHeight="1"/>
    <row r="225" ht="20.1" customHeight="1"/>
    <row r="226" ht="20.1" customHeight="1"/>
    <row r="227" ht="20.1" customHeight="1"/>
    <row r="228" ht="20.1" customHeight="1"/>
    <row r="229" ht="20.1" customHeight="1"/>
    <row r="230" ht="20.1" customHeight="1"/>
    <row r="231" ht="20.1" customHeight="1"/>
    <row r="232" ht="20.1" customHeight="1"/>
    <row r="233" ht="20.1" customHeight="1"/>
    <row r="234" ht="20.1" customHeight="1"/>
    <row r="235" ht="20.1" customHeight="1"/>
    <row r="236" ht="20.1" customHeight="1"/>
    <row r="237" ht="20.1" customHeight="1"/>
    <row r="238" ht="20.1" customHeight="1"/>
    <row r="239" ht="20.1" customHeight="1"/>
    <row r="240" ht="20.1" customHeight="1"/>
    <row r="241" ht="20.1" customHeight="1"/>
    <row r="242" ht="20.1" customHeight="1"/>
    <row r="243" ht="20.1" customHeight="1"/>
    <row r="244" ht="20.1" customHeight="1"/>
    <row r="245" ht="20.1" customHeight="1"/>
    <row r="246" ht="20.1" customHeight="1"/>
    <row r="247" ht="20.1" customHeight="1"/>
    <row r="248" ht="20.1" customHeight="1"/>
    <row r="249" ht="20.1" customHeight="1"/>
    <row r="250" ht="20.1" customHeight="1"/>
    <row r="251" ht="20.1" customHeight="1"/>
    <row r="252" ht="20.1" customHeight="1"/>
    <row r="253" ht="20.1" customHeight="1"/>
    <row r="254" ht="20.1" customHeight="1"/>
    <row r="255" ht="20.1" customHeight="1"/>
    <row r="256" ht="20.1" customHeight="1"/>
    <row r="257" ht="20.1" customHeight="1"/>
    <row r="258" ht="20.1" customHeight="1"/>
    <row r="259" ht="20.1" customHeight="1"/>
    <row r="260" ht="20.1" customHeight="1"/>
    <row r="261" ht="20.1" customHeight="1"/>
    <row r="262" ht="20.1" customHeight="1"/>
    <row r="263" ht="20.1" customHeight="1"/>
    <row r="264" ht="20.1" customHeight="1"/>
    <row r="265" ht="20.1" customHeight="1"/>
    <row r="266" ht="20.1" customHeight="1"/>
  </sheetData>
  <mergeCells count="9">
    <mergeCell ref="A2:Z2"/>
    <mergeCell ref="B5:E5"/>
    <mergeCell ref="F5:I5"/>
    <mergeCell ref="J5:M5"/>
    <mergeCell ref="O5:R5"/>
    <mergeCell ref="S5:V5"/>
    <mergeCell ref="W5:Z5"/>
    <mergeCell ref="A5:A6"/>
    <mergeCell ref="N5:N6"/>
  </mergeCells>
  <printOptions horizontalCentered="1"/>
  <pageMargins left="0.196527777777778" right="0.15625" top="0.826388888888889" bottom="0.0777777777777778" header="0.313888888888889" footer="0.0777777777777778"/>
  <pageSetup paperSize="8" scale="61" firstPageNumber="93" orientation="landscape" useFirstPageNumber="1" horizontalDpi="6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2019年市本级一般公共预算调整表</vt:lpstr>
      <vt:lpstr>2019市本级政府性基金预算调整表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苏国伟</dc:creator>
  <cp:lastModifiedBy>温汝省</cp:lastModifiedBy>
  <dcterms:created xsi:type="dcterms:W3CDTF">2019-12-04T10:11:00Z</dcterms:created>
  <dcterms:modified xsi:type="dcterms:W3CDTF">2019-12-27T01:15:21Z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